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5370" windowHeight="3225" tabRatio="874" firstSheet="3" activeTab="4"/>
  </bookViews>
  <sheets>
    <sheet name="Info. analistas" sheetId="11" state="hidden" r:id="rId1"/>
    <sheet name="Ventas" sheetId="6" state="hidden" r:id="rId2"/>
    <sheet name="Variación prov. circulante" sheetId="17" state="hidden" r:id="rId3"/>
    <sheet name="Magnitudes Operativas" sheetId="67" r:id="rId4"/>
    <sheet name="Estados Financieros" sheetId="65" r:id="rId5"/>
  </sheets>
  <externalReferences>
    <externalReference r:id="rId6"/>
    <externalReference r:id="rId7"/>
    <externalReference r:id="rId8"/>
  </externalReferences>
  <definedNames>
    <definedName name="_xlnm.Print_Area" localSheetId="0">'Info. analistas'!$A$1:$V$62</definedName>
    <definedName name="_xlnm.Print_Area" localSheetId="1">Ventas!$A$3:$S$34</definedName>
    <definedName name="AS2DocOpenMode" hidden="1">"AS2DocumentEdit"</definedName>
    <definedName name="BALANCE_EUROS">[1]balance!#REF!</definedName>
    <definedName name="_xlnm.Database">#REF!</definedName>
    <definedName name="BEKP__Market_pulp_demand__1992_1998">'[2]TOTAL BY GRADE'!#REF!</definedName>
    <definedName name="Birch__Market_pulp_demand__1992_1998">'[2]TOTAL BY GRADE'!#REF!</definedName>
    <definedName name="BKP_northern__Market_pulp_demand__1992_1998">'[2]TOTAL BY GRADE'!#REF!</definedName>
    <definedName name="BKP_other__Market_pulp_demand__1992_1998">'[2]TOTAL BY GRADE'!#REF!</definedName>
    <definedName name="BKP_southern__Market_pulp_demand__1992_1998">'[2]TOTAL BY GRADE'!#REF!</definedName>
    <definedName name="CASHFLOWMES">#REF!</definedName>
    <definedName name="CashFlows">[3]Reference!$G$20:$G$24</definedName>
    <definedName name="Covenants">[3]Reference!$G$6:$G$7</definedName>
    <definedName name="Currencies">[3]Reference!$G$32:$G$73</definedName>
    <definedName name="FX_Rates">[3]Reference!$G$32:$I$73</definedName>
    <definedName name="Global_2">'[2]TOTAL BY GRADE'!#REF!</definedName>
    <definedName name="Headroom">[3]Reference!$G$10:$G$17</definedName>
    <definedName name="MASHFLOWMES">#REF!</definedName>
    <definedName name="Mechanical__Market_pulp_demand__1992_1998">'[2]TOTAL BY GRADE'!#REF!</definedName>
    <definedName name="Months">[3]Reference!$G$77:$G$88</definedName>
    <definedName name="NMHW__Market_pulp_demand__1992_1998">'[2]TOTAL BY GRADE'!#REF!</definedName>
    <definedName name="precio_acinox">#REF!</definedName>
    <definedName name="Q_T">[3]Reference!$J$5:$M$8</definedName>
    <definedName name="SMHW__Market_pulp_demand__1992_1998">'[2]TOTAL BY GRADE'!#REF!</definedName>
    <definedName name="Sulphite__Market_pulp_demand__1992_1998">'[2]TOTAL BY GRADE'!#REF!</definedName>
    <definedName name="tipos_cambio">#REF!</definedName>
    <definedName name="UKP__Market_pulp_demand__1992_1998">'[2]TOTAL BY GRADE'!#REF!</definedName>
    <definedName name="Unit">[3]Reference!$G$27:$G$29</definedName>
    <definedName name="valor">#REF!</definedName>
    <definedName name="wrn.Aging._.and._.Trend._.Analysis." hidden="1">{#N/A,#N/A,FALSE,"Aging Summary";#N/A,#N/A,FALSE,"Ratio Analysis";#N/A,#N/A,FALSE,"Test 120 Day Accts";#N/A,#N/A,FALSE,"Tickmarks"}</definedName>
    <definedName name="Years">[3]Reference!$G$91:$G$108</definedName>
  </definedNames>
  <calcPr calcId="145621"/>
</workbook>
</file>

<file path=xl/calcChain.xml><?xml version="1.0" encoding="utf-8"?>
<calcChain xmlns="http://schemas.openxmlformats.org/spreadsheetml/2006/main">
  <c r="B13" i="17" l="1"/>
  <c r="C43" i="6"/>
  <c r="D43" i="6"/>
  <c r="E43" i="6"/>
  <c r="G43" i="6"/>
  <c r="I43" i="6"/>
  <c r="K43" i="6"/>
  <c r="M43" i="6"/>
  <c r="N43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P36" i="6"/>
  <c r="C5" i="6"/>
  <c r="C7" i="6" s="1"/>
  <c r="D5" i="6"/>
  <c r="D7" i="6" s="1"/>
  <c r="E5" i="6"/>
  <c r="E7" i="6" s="1"/>
  <c r="G5" i="6"/>
  <c r="G7" i="6" s="1"/>
  <c r="H5" i="6"/>
  <c r="H7" i="6" s="1"/>
  <c r="I5" i="6"/>
  <c r="I7" i="6" s="1"/>
  <c r="J5" i="6"/>
  <c r="K5" i="6"/>
  <c r="K7" i="6" s="1"/>
  <c r="L5" i="6"/>
  <c r="L7" i="6" s="1"/>
  <c r="M5" i="6"/>
  <c r="M7" i="6" s="1"/>
  <c r="N5" i="6"/>
  <c r="N7" i="6" s="1"/>
  <c r="B8" i="6"/>
  <c r="B10" i="6" s="1"/>
  <c r="C8" i="6"/>
  <c r="C10" i="6" s="1"/>
  <c r="D8" i="6"/>
  <c r="E8" i="6"/>
  <c r="E10" i="6" s="1"/>
  <c r="F8" i="6"/>
  <c r="F10" i="6" s="1"/>
  <c r="G8" i="6"/>
  <c r="G10" i="6" s="1"/>
  <c r="H8" i="6"/>
  <c r="H10" i="6" s="1"/>
  <c r="I8" i="6"/>
  <c r="I10" i="6" s="1"/>
  <c r="J8" i="6"/>
  <c r="K8" i="6"/>
  <c r="K10" i="6" s="1"/>
  <c r="L8" i="6"/>
  <c r="L10" i="6" s="1"/>
  <c r="M8" i="6"/>
  <c r="M10" i="6" s="1"/>
  <c r="N8" i="6"/>
  <c r="N10" i="6" s="1"/>
  <c r="B11" i="6"/>
  <c r="C11" i="6"/>
  <c r="D11" i="6"/>
  <c r="E11" i="6"/>
  <c r="G11" i="6"/>
  <c r="H11" i="6"/>
  <c r="H13" i="6" s="1"/>
  <c r="I11" i="6"/>
  <c r="I13" i="6" s="1"/>
  <c r="K11" i="6"/>
  <c r="K13" i="6" s="1"/>
  <c r="L11" i="6"/>
  <c r="L13" i="6" s="1"/>
  <c r="M11" i="6"/>
  <c r="N11" i="6"/>
  <c r="N13" i="6" s="1"/>
  <c r="AI11" i="6"/>
  <c r="AK11" i="6"/>
  <c r="AM11" i="6"/>
  <c r="B14" i="6"/>
  <c r="B16" i="6" s="1"/>
  <c r="D14" i="6"/>
  <c r="E14" i="6"/>
  <c r="E16" i="6" s="1"/>
  <c r="F14" i="6"/>
  <c r="F16" i="6" s="1"/>
  <c r="G14" i="6"/>
  <c r="G16" i="6" s="1"/>
  <c r="H14" i="6"/>
  <c r="H16" i="6" s="1"/>
  <c r="I14" i="6"/>
  <c r="I16" i="6" s="1"/>
  <c r="L14" i="6"/>
  <c r="L16" i="6" s="1"/>
  <c r="N14" i="6"/>
  <c r="N16" i="6" s="1"/>
  <c r="AV5" i="6"/>
  <c r="AV6" i="6"/>
  <c r="AV7" i="6"/>
  <c r="AV8" i="6"/>
  <c r="J6" i="6"/>
  <c r="AP6" i="6" s="1"/>
  <c r="AH7" i="6"/>
  <c r="AI7" i="6"/>
  <c r="AJ7" i="6"/>
  <c r="AK7" i="6"/>
  <c r="AL7" i="6"/>
  <c r="AM7" i="6"/>
  <c r="AN7" i="6"/>
  <c r="J9" i="6"/>
  <c r="AP9" i="6" s="1"/>
  <c r="B12" i="6"/>
  <c r="C12" i="6"/>
  <c r="D12" i="6"/>
  <c r="E12" i="6"/>
  <c r="G12" i="6"/>
  <c r="J12" i="6"/>
  <c r="M12" i="6"/>
  <c r="AH12" i="6"/>
  <c r="AI12" i="6"/>
  <c r="AJ12" i="6"/>
  <c r="AK12" i="6"/>
  <c r="AL12" i="6"/>
  <c r="AM12" i="6"/>
  <c r="AN12" i="6"/>
  <c r="AP15" i="6"/>
  <c r="J16" i="6"/>
  <c r="B17" i="6"/>
  <c r="C17" i="6"/>
  <c r="D17" i="6"/>
  <c r="E17" i="6"/>
  <c r="G17" i="6"/>
  <c r="J17" i="6"/>
  <c r="M17" i="6"/>
  <c r="AP18" i="6"/>
  <c r="AP19" i="6"/>
  <c r="AP25" i="6"/>
  <c r="AP27" i="6"/>
  <c r="AP28" i="6"/>
  <c r="AP29" i="6"/>
  <c r="AP30" i="6"/>
  <c r="AP31" i="6"/>
  <c r="AP32" i="6"/>
  <c r="AP33" i="6"/>
  <c r="AP34" i="6"/>
  <c r="AP35" i="6"/>
  <c r="AP37" i="6"/>
  <c r="AP38" i="6"/>
  <c r="AP39" i="6"/>
  <c r="AP40" i="6"/>
  <c r="F9" i="11"/>
  <c r="G9" i="11"/>
  <c r="H9" i="11"/>
  <c r="I9" i="11"/>
  <c r="J9" i="11"/>
  <c r="S9" i="11"/>
  <c r="T9" i="11"/>
  <c r="U9" i="11"/>
  <c r="F11" i="11"/>
  <c r="G11" i="11"/>
  <c r="H11" i="11"/>
  <c r="I11" i="11"/>
  <c r="J11" i="11"/>
  <c r="S11" i="11"/>
  <c r="K11" i="11" s="1"/>
  <c r="T11" i="11"/>
  <c r="U11" i="11"/>
  <c r="F13" i="11"/>
  <c r="F14" i="11" s="1"/>
  <c r="G13" i="11"/>
  <c r="G14" i="11" s="1"/>
  <c r="H13" i="11"/>
  <c r="I13" i="11"/>
  <c r="I14" i="11" s="1"/>
  <c r="J13" i="11"/>
  <c r="S13" i="11"/>
  <c r="V13" i="11" s="1"/>
  <c r="T13" i="11"/>
  <c r="U13" i="11"/>
  <c r="U14" i="11" s="1"/>
  <c r="N36" i="11"/>
  <c r="N38" i="11"/>
  <c r="N39" i="11"/>
  <c r="J42" i="11"/>
  <c r="K36" i="11"/>
  <c r="S36" i="11" s="1"/>
  <c r="K38" i="11"/>
  <c r="S38" i="11" s="1"/>
  <c r="L36" i="11"/>
  <c r="T36" i="11" s="1"/>
  <c r="L38" i="11"/>
  <c r="T38" i="11" s="1"/>
  <c r="M36" i="11"/>
  <c r="U36" i="11" s="1"/>
  <c r="M64" i="11"/>
  <c r="M65" i="11"/>
  <c r="S39" i="11"/>
  <c r="F17" i="11"/>
  <c r="G17" i="11"/>
  <c r="H17" i="11"/>
  <c r="I17" i="11"/>
  <c r="J17" i="11"/>
  <c r="S17" i="11"/>
  <c r="V17" i="11" s="1"/>
  <c r="T17" i="11"/>
  <c r="U17" i="11"/>
  <c r="F18" i="11"/>
  <c r="G18" i="11"/>
  <c r="H18" i="11"/>
  <c r="I18" i="11"/>
  <c r="J18" i="11"/>
  <c r="S18" i="11"/>
  <c r="K18" i="11" s="1"/>
  <c r="T18" i="11"/>
  <c r="T19" i="11" s="1"/>
  <c r="U18" i="11"/>
  <c r="F19" i="11"/>
  <c r="G19" i="11"/>
  <c r="H19" i="11"/>
  <c r="I19" i="11"/>
  <c r="J19" i="11"/>
  <c r="F21" i="11"/>
  <c r="G21" i="11"/>
  <c r="H21" i="11"/>
  <c r="I21" i="11"/>
  <c r="J21" i="11"/>
  <c r="K21" i="11"/>
  <c r="M21" i="11"/>
  <c r="F23" i="11"/>
  <c r="G23" i="11"/>
  <c r="H23" i="11"/>
  <c r="I23" i="11"/>
  <c r="J23" i="11"/>
  <c r="S23" i="11"/>
  <c r="V23" i="11" s="1"/>
  <c r="T23" i="11"/>
  <c r="U23" i="11"/>
  <c r="N44" i="11"/>
  <c r="K44" i="11"/>
  <c r="L44" i="11"/>
  <c r="T44" i="11" s="1"/>
  <c r="M44" i="11"/>
  <c r="U44" i="11" s="1"/>
  <c r="R26" i="11"/>
  <c r="S44" i="11"/>
  <c r="K45" i="11"/>
  <c r="L45" i="11" s="1"/>
  <c r="M45" i="11" s="1"/>
  <c r="U45" i="11" s="1"/>
  <c r="R28" i="11"/>
  <c r="F31" i="11"/>
  <c r="S31" i="11"/>
  <c r="K31" i="11" s="1"/>
  <c r="M31" i="11"/>
  <c r="O36" i="11"/>
  <c r="P36" i="11"/>
  <c r="Q36" i="11"/>
  <c r="O38" i="11"/>
  <c r="P38" i="11"/>
  <c r="Q38" i="11"/>
  <c r="O39" i="11"/>
  <c r="Q39" i="11"/>
  <c r="T39" i="11"/>
  <c r="U39" i="11"/>
  <c r="O40" i="11"/>
  <c r="Q40" i="11"/>
  <c r="O44" i="11"/>
  <c r="Q44" i="11"/>
  <c r="R45" i="11"/>
  <c r="N47" i="11"/>
  <c r="K47" i="11"/>
  <c r="S47" i="11" s="1"/>
  <c r="L47" i="11"/>
  <c r="T47" i="11" s="1"/>
  <c r="M47" i="11"/>
  <c r="U47" i="11" s="1"/>
  <c r="O47" i="11"/>
  <c r="Q47" i="11"/>
  <c r="N50" i="11"/>
  <c r="K50" i="11"/>
  <c r="S50" i="11" s="1"/>
  <c r="L50" i="11"/>
  <c r="T50" i="11" s="1"/>
  <c r="M50" i="11"/>
  <c r="U50" i="11" s="1"/>
  <c r="O50" i="11"/>
  <c r="Q50" i="11"/>
  <c r="N51" i="11"/>
  <c r="K51" i="11"/>
  <c r="S51" i="11" s="1"/>
  <c r="L51" i="11"/>
  <c r="T51" i="11" s="1"/>
  <c r="M51" i="11"/>
  <c r="U51" i="11" s="1"/>
  <c r="O51" i="11"/>
  <c r="Q51" i="11"/>
  <c r="K53" i="11"/>
  <c r="S53" i="11" s="1"/>
  <c r="L53" i="11"/>
  <c r="T53" i="11" s="1"/>
  <c r="M53" i="11"/>
  <c r="U53" i="11" s="1"/>
  <c r="N53" i="11"/>
  <c r="O53" i="11"/>
  <c r="Q53" i="11"/>
  <c r="R53" i="11"/>
  <c r="N54" i="11"/>
  <c r="K54" i="11"/>
  <c r="S54" i="11" s="1"/>
  <c r="L54" i="11"/>
  <c r="T54" i="11" s="1"/>
  <c r="M54" i="11"/>
  <c r="U54" i="11" s="1"/>
  <c r="O54" i="11"/>
  <c r="Q54" i="11"/>
  <c r="R54" i="11"/>
  <c r="H57" i="11"/>
  <c r="I57" i="11"/>
  <c r="J57" i="11"/>
  <c r="P59" i="11"/>
  <c r="P60" i="11"/>
  <c r="J14" i="11" l="1"/>
  <c r="T14" i="11"/>
  <c r="V54" i="11"/>
  <c r="R57" i="11"/>
  <c r="P57" i="11"/>
  <c r="Q57" i="11"/>
  <c r="O56" i="11"/>
  <c r="V53" i="11"/>
  <c r="V39" i="11"/>
  <c r="U48" i="11"/>
  <c r="S19" i="11"/>
  <c r="S25" i="11" s="1"/>
  <c r="V25" i="11" s="1"/>
  <c r="K17" i="11"/>
  <c r="K48" i="11"/>
  <c r="R56" i="11"/>
  <c r="M13" i="6"/>
  <c r="P56" i="11"/>
  <c r="AP12" i="6"/>
  <c r="B42" i="6"/>
  <c r="H42" i="6"/>
  <c r="L31" i="11"/>
  <c r="S45" i="11"/>
  <c r="V45" i="11" s="1"/>
  <c r="G15" i="11"/>
  <c r="B5" i="6"/>
  <c r="B7" i="6" s="1"/>
  <c r="K13" i="11"/>
  <c r="K40" i="11"/>
  <c r="S40" i="11" s="1"/>
  <c r="V40" i="11" s="1"/>
  <c r="L18" i="11"/>
  <c r="L21" i="11"/>
  <c r="Q48" i="11"/>
  <c r="O42" i="11"/>
  <c r="M23" i="11"/>
  <c r="AP17" i="6"/>
  <c r="AN4" i="6"/>
  <c r="V11" i="11"/>
  <c r="L57" i="11"/>
  <c r="L13" i="11"/>
  <c r="I15" i="11"/>
  <c r="T45" i="11"/>
  <c r="L40" i="11"/>
  <c r="T40" i="11" s="1"/>
  <c r="O57" i="11"/>
  <c r="M81" i="11"/>
  <c r="O48" i="11"/>
  <c r="Q42" i="11"/>
  <c r="I31" i="11"/>
  <c r="V38" i="11"/>
  <c r="N56" i="11"/>
  <c r="L9" i="11"/>
  <c r="AK4" i="6"/>
  <c r="K42" i="6"/>
  <c r="D42" i="6"/>
  <c r="AP20" i="6"/>
  <c r="L11" i="11"/>
  <c r="S14" i="11"/>
  <c r="V21" i="11"/>
  <c r="V31" i="11"/>
  <c r="M18" i="11"/>
  <c r="D13" i="6"/>
  <c r="H43" i="6"/>
  <c r="H4" i="6"/>
  <c r="H44" i="6" s="1"/>
  <c r="P48" i="11"/>
  <c r="I25" i="11"/>
  <c r="I26" i="11" s="1"/>
  <c r="H25" i="11"/>
  <c r="H28" i="11" s="1"/>
  <c r="K23" i="11"/>
  <c r="J15" i="11"/>
  <c r="K9" i="11"/>
  <c r="V9" i="11"/>
  <c r="L56" i="11"/>
  <c r="T56" i="11" s="1"/>
  <c r="F57" i="11"/>
  <c r="P42" i="11"/>
  <c r="G31" i="11"/>
  <c r="V44" i="11"/>
  <c r="K57" i="11"/>
  <c r="M66" i="11"/>
  <c r="M63" i="11" s="1"/>
  <c r="M38" i="11" s="1"/>
  <c r="M40" i="11" s="1"/>
  <c r="U40" i="11" s="1"/>
  <c r="V36" i="11"/>
  <c r="N40" i="11"/>
  <c r="N42" i="11" s="1"/>
  <c r="M11" i="11"/>
  <c r="M9" i="11"/>
  <c r="AN11" i="6"/>
  <c r="AN13" i="6" s="1"/>
  <c r="AH11" i="6"/>
  <c r="AH13" i="6" s="1"/>
  <c r="AJ4" i="6"/>
  <c r="AH4" i="6"/>
  <c r="E4" i="6"/>
  <c r="B4" i="6"/>
  <c r="L48" i="11"/>
  <c r="M14" i="6"/>
  <c r="M16" i="6" s="1"/>
  <c r="J11" i="6"/>
  <c r="J13" i="6" s="1"/>
  <c r="F11" i="6"/>
  <c r="F13" i="6" s="1"/>
  <c r="G25" i="11"/>
  <c r="G26" i="11" s="1"/>
  <c r="U19" i="11"/>
  <c r="U25" i="11" s="1"/>
  <c r="U26" i="11" s="1"/>
  <c r="G13" i="6"/>
  <c r="S56" i="11"/>
  <c r="AP23" i="6"/>
  <c r="M13" i="11"/>
  <c r="M17" i="11"/>
  <c r="V18" i="11"/>
  <c r="L42" i="6"/>
  <c r="L17" i="11"/>
  <c r="L23" i="11"/>
  <c r="N42" i="6"/>
  <c r="AP22" i="6"/>
  <c r="J42" i="6"/>
  <c r="I42" i="6"/>
  <c r="N48" i="11"/>
  <c r="D4" i="6"/>
  <c r="F48" i="11"/>
  <c r="M42" i="6"/>
  <c r="S57" i="11"/>
  <c r="M48" i="11"/>
  <c r="AV9" i="6"/>
  <c r="AW7" i="6" s="1"/>
  <c r="C14" i="6"/>
  <c r="C16" i="6" s="1"/>
  <c r="AP24" i="6"/>
  <c r="L43" i="6"/>
  <c r="L4" i="6"/>
  <c r="L44" i="6" s="1"/>
  <c r="J43" i="6"/>
  <c r="J4" i="6"/>
  <c r="T57" i="11"/>
  <c r="AK13" i="6"/>
  <c r="B13" i="6"/>
  <c r="T25" i="11"/>
  <c r="T28" i="11" s="1"/>
  <c r="V51" i="11"/>
  <c r="E13" i="6"/>
  <c r="C13" i="6"/>
  <c r="V50" i="11"/>
  <c r="T48" i="11"/>
  <c r="K56" i="11"/>
  <c r="I4" i="6"/>
  <c r="I44" i="6" s="1"/>
  <c r="V47" i="11"/>
  <c r="S48" i="11"/>
  <c r="J7" i="6"/>
  <c r="H31" i="11"/>
  <c r="F25" i="11"/>
  <c r="N57" i="11"/>
  <c r="Q56" i="11"/>
  <c r="J25" i="11"/>
  <c r="AM13" i="6"/>
  <c r="AI13" i="6"/>
  <c r="J10" i="6"/>
  <c r="E42" i="6"/>
  <c r="H15" i="11"/>
  <c r="H14" i="11"/>
  <c r="B43" i="6"/>
  <c r="AP26" i="6"/>
  <c r="F56" i="11"/>
  <c r="AM4" i="6"/>
  <c r="AJ11" i="6"/>
  <c r="AJ13" i="6" s="1"/>
  <c r="AI4" i="6"/>
  <c r="N4" i="6"/>
  <c r="N44" i="6" s="1"/>
  <c r="M4" i="6"/>
  <c r="AP8" i="6"/>
  <c r="AS6" i="6" s="1"/>
  <c r="K14" i="6"/>
  <c r="K4" i="6"/>
  <c r="G4" i="6"/>
  <c r="G42" i="6"/>
  <c r="F5" i="6"/>
  <c r="F42" i="6"/>
  <c r="AP21" i="6"/>
  <c r="AL4" i="6"/>
  <c r="AL11" i="6"/>
  <c r="F43" i="6"/>
  <c r="F4" i="6"/>
  <c r="C4" i="6"/>
  <c r="C42" i="6"/>
  <c r="L19" i="11" l="1"/>
  <c r="L25" i="11" s="1"/>
  <c r="L26" i="11" s="1"/>
  <c r="V56" i="11"/>
  <c r="K19" i="11"/>
  <c r="K25" i="11" s="1"/>
  <c r="K28" i="11" s="1"/>
  <c r="V19" i="11"/>
  <c r="D44" i="6"/>
  <c r="U38" i="11"/>
  <c r="U57" i="11" s="1"/>
  <c r="S42" i="11"/>
  <c r="S15" i="11" s="1"/>
  <c r="K42" i="11"/>
  <c r="K15" i="11" s="1"/>
  <c r="G28" i="11"/>
  <c r="K14" i="11"/>
  <c r="M57" i="11"/>
  <c r="L42" i="11"/>
  <c r="T42" i="11" s="1"/>
  <c r="T15" i="11" s="1"/>
  <c r="I28" i="11"/>
  <c r="S26" i="11"/>
  <c r="H26" i="11"/>
  <c r="AP4" i="6"/>
  <c r="L14" i="11"/>
  <c r="S28" i="11"/>
  <c r="V28" i="11" s="1"/>
  <c r="E44" i="6"/>
  <c r="G44" i="6"/>
  <c r="U28" i="11"/>
  <c r="M44" i="6"/>
  <c r="M42" i="11"/>
  <c r="U42" i="11" s="1"/>
  <c r="U15" i="11" s="1"/>
  <c r="M56" i="11"/>
  <c r="U56" i="11" s="1"/>
  <c r="M19" i="11"/>
  <c r="M25" i="11" s="1"/>
  <c r="M26" i="11" s="1"/>
  <c r="AW5" i="6"/>
  <c r="B44" i="6"/>
  <c r="M14" i="11"/>
  <c r="F42" i="11"/>
  <c r="F15" i="11" s="1"/>
  <c r="AW8" i="6"/>
  <c r="T26" i="11"/>
  <c r="C44" i="6"/>
  <c r="AW6" i="6"/>
  <c r="J44" i="6"/>
  <c r="F28" i="11"/>
  <c r="F26" i="11"/>
  <c r="AP10" i="6"/>
  <c r="J28" i="11"/>
  <c r="J26" i="11"/>
  <c r="AS12" i="6"/>
  <c r="AL13" i="6"/>
  <c r="AP13" i="6" s="1"/>
  <c r="AP11" i="6"/>
  <c r="AS7" i="6" s="1"/>
  <c r="AP5" i="6"/>
  <c r="AS5" i="6" s="1"/>
  <c r="F7" i="6"/>
  <c r="AP7" i="6" s="1"/>
  <c r="K16" i="6"/>
  <c r="AP16" i="6" s="1"/>
  <c r="AP14" i="6"/>
  <c r="AS8" i="6" s="1"/>
  <c r="V42" i="11" l="1"/>
  <c r="L15" i="11"/>
  <c r="L28" i="11"/>
  <c r="K26" i="11"/>
  <c r="M15" i="11"/>
  <c r="M28" i="11"/>
  <c r="AS9" i="6"/>
  <c r="AT6" i="6" s="1"/>
  <c r="AS11" i="6"/>
  <c r="K44" i="6"/>
  <c r="AS14" i="6"/>
  <c r="AS13" i="6"/>
  <c r="F44" i="6"/>
  <c r="AT5" i="6" l="1"/>
  <c r="AT7" i="6"/>
  <c r="AT8" i="6"/>
  <c r="AS15" i="6"/>
  <c r="AT12" i="6" s="1"/>
  <c r="AT13" i="6" l="1"/>
  <c r="AT11" i="6"/>
  <c r="AT14" i="6"/>
</calcChain>
</file>

<file path=xl/comments1.xml><?xml version="1.0" encoding="utf-8"?>
<comments xmlns="http://schemas.openxmlformats.org/spreadsheetml/2006/main">
  <authors>
    <author>mpaz</author>
  </authors>
  <commentList>
    <comment ref="Q5" authorId="0">
      <text>
        <r>
          <rPr>
            <b/>
            <sz val="8"/>
            <color indexed="81"/>
            <rFont val="Tahoma"/>
            <family val="2"/>
          </rPr>
          <t>mpaz:</t>
        </r>
        <r>
          <rPr>
            <sz val="8"/>
            <color indexed="81"/>
            <rFont val="Tahoma"/>
            <family val="2"/>
          </rPr>
          <t xml:space="preserve">
S/ memoria 2009</t>
        </r>
      </text>
    </comment>
    <comment ref="Q33" authorId="0">
      <text>
        <r>
          <rPr>
            <b/>
            <sz val="8"/>
            <color indexed="81"/>
            <rFont val="Tahoma"/>
            <family val="2"/>
          </rPr>
          <t>mpaz:</t>
        </r>
        <r>
          <rPr>
            <sz val="8"/>
            <color indexed="81"/>
            <rFont val="Tahoma"/>
            <family val="2"/>
          </rPr>
          <t xml:space="preserve">
S/ memoria 2009</t>
        </r>
      </text>
    </comment>
  </commentList>
</comments>
</file>

<file path=xl/sharedStrings.xml><?xml version="1.0" encoding="utf-8"?>
<sst xmlns="http://schemas.openxmlformats.org/spreadsheetml/2006/main" count="617" uniqueCount="368">
  <si>
    <t>Otros ingresos</t>
  </si>
  <si>
    <t>Trabajos efectuados por el grupo para inmovilizado</t>
  </si>
  <si>
    <t>Variación de existencias de productos terminados</t>
  </si>
  <si>
    <t>Importe neto de la cifra de negocios</t>
  </si>
  <si>
    <t>Margen bruto</t>
  </si>
  <si>
    <t>Otros gastos de explotación</t>
  </si>
  <si>
    <t>Recursos propios</t>
  </si>
  <si>
    <t>Acreedores comerciales</t>
  </si>
  <si>
    <t>Instrumentos financieros por coberturas cp</t>
  </si>
  <si>
    <t>Hectáreas gestionadas por uso (Ha)</t>
  </si>
  <si>
    <t>Hectáreas propias</t>
  </si>
  <si>
    <t>Hectáreas para celulosa</t>
  </si>
  <si>
    <t>Hectáreas para cultivos energéticos</t>
  </si>
  <si>
    <t>Hectáreas gestionadas por propiedad (Ha)</t>
  </si>
  <si>
    <t>Inversión total</t>
  </si>
  <si>
    <t>Provisiones</t>
  </si>
  <si>
    <t>Aprovisionamientos</t>
  </si>
  <si>
    <t>EBIT</t>
  </si>
  <si>
    <t>Indemnizaciones</t>
  </si>
  <si>
    <t>TOTAL</t>
  </si>
  <si>
    <t>CEASA</t>
  </si>
  <si>
    <t>IBERFLORESTAL</t>
  </si>
  <si>
    <t>NORFOR</t>
  </si>
  <si>
    <t>ENA</t>
  </si>
  <si>
    <t>EUPON</t>
  </si>
  <si>
    <t>ENCE</t>
  </si>
  <si>
    <t>CMB</t>
  </si>
  <si>
    <t>CENER</t>
  </si>
  <si>
    <t>SILVASUR</t>
  </si>
  <si>
    <t>IBERSILVA</t>
  </si>
  <si>
    <t>MASERLIT</t>
  </si>
  <si>
    <t>VENTAS NETAS</t>
  </si>
  <si>
    <t>Celulosa</t>
  </si>
  <si>
    <t>Celulosa Intersegmentos</t>
  </si>
  <si>
    <t>Total Celulosa</t>
  </si>
  <si>
    <t>Energía</t>
  </si>
  <si>
    <t>Energía Interco</t>
  </si>
  <si>
    <t>Total Energía</t>
  </si>
  <si>
    <t>Forestal</t>
  </si>
  <si>
    <t>Forestal Intercos</t>
  </si>
  <si>
    <t>Total Forestal</t>
  </si>
  <si>
    <t>Otros</t>
  </si>
  <si>
    <t>Otros Interco</t>
  </si>
  <si>
    <t>Total Otros</t>
  </si>
  <si>
    <t>Ajustes interco/segmentos</t>
  </si>
  <si>
    <t>VENTAS CON INTERCO</t>
  </si>
  <si>
    <t>VENTAS INTERCO</t>
  </si>
  <si>
    <t>Celulosa - Celulosa</t>
  </si>
  <si>
    <t>Celulosa - Resto</t>
  </si>
  <si>
    <t>Energía - Energía</t>
  </si>
  <si>
    <t>Energía - Resto</t>
  </si>
  <si>
    <t>Forestal - Forestal</t>
  </si>
  <si>
    <t>Forestal - Resto</t>
  </si>
  <si>
    <t>Otros - Otros</t>
  </si>
  <si>
    <t>Otros - Resto</t>
  </si>
  <si>
    <t>Check Vtas Tot</t>
  </si>
  <si>
    <t>Check Ventas Interco</t>
  </si>
  <si>
    <t>Check Ventas Netas</t>
  </si>
  <si>
    <t>En Cuentas Energía sin aux</t>
  </si>
  <si>
    <t>VENTAS</t>
  </si>
  <si>
    <t>Total</t>
  </si>
  <si>
    <t>Ajuste en Indiv ENCE reposición venta sin filial y registro gasto interco</t>
  </si>
  <si>
    <t>Cambio eur/$</t>
  </si>
  <si>
    <t>Principales Magnitudes de Balance y Resultados del Grupo ENCE (000eur)</t>
  </si>
  <si>
    <t>(Datos en miles de euros)</t>
  </si>
  <si>
    <t>1T</t>
  </si>
  <si>
    <t>2T</t>
  </si>
  <si>
    <t>3T</t>
  </si>
  <si>
    <t>4T</t>
  </si>
  <si>
    <t>AC 1T</t>
  </si>
  <si>
    <t>AC 2T</t>
  </si>
  <si>
    <t>AC 3T</t>
  </si>
  <si>
    <t>AC 4T</t>
  </si>
  <si>
    <t>VAR in % AC</t>
  </si>
  <si>
    <t>(Cifras semestrales no auditadas)</t>
  </si>
  <si>
    <t>4T10/09</t>
  </si>
  <si>
    <t>EBITDA sg IAS</t>
  </si>
  <si>
    <t>EBIT sg IAS</t>
  </si>
  <si>
    <t>% s/ventas</t>
  </si>
  <si>
    <t>% s/activos netos</t>
  </si>
  <si>
    <t>Diferencias de cambio</t>
  </si>
  <si>
    <t>Otros financieros</t>
  </si>
  <si>
    <t>RDO. FINANCIERO</t>
  </si>
  <si>
    <t>Resultado de actividades interrumpidas neto de impuestos</t>
  </si>
  <si>
    <t>IMPUESTOS</t>
  </si>
  <si>
    <t>RDO. NETO DESPUÉS DE IMPUESTOS</t>
  </si>
  <si>
    <t>% s/Fondos propios</t>
  </si>
  <si>
    <t>RDOS. POR ACCION (en euros)</t>
  </si>
  <si>
    <t>Dividendo pagado por acción (en euros)</t>
  </si>
  <si>
    <t>INVERSIÓN</t>
  </si>
  <si>
    <t>INMOVILIZADO</t>
  </si>
  <si>
    <t>ACTIVOS NETOS DISPONIBLES PARA LA VENTA</t>
  </si>
  <si>
    <t>OTRO CIRCULANTE</t>
  </si>
  <si>
    <t>ACTIVOS NETOS</t>
  </si>
  <si>
    <t>FONDOS PROPIOS</t>
  </si>
  <si>
    <t>Nº de acciones fin periodo (en miles)</t>
  </si>
  <si>
    <t>SUBVENCIONES</t>
  </si>
  <si>
    <t>% Fondos propios+Subvenc. s/Inmovilizado</t>
  </si>
  <si>
    <t>PASIVO POR IMPUESTOS DIFERIDOS</t>
  </si>
  <si>
    <t>PROVISIONES</t>
  </si>
  <si>
    <t>ENDEUDAMIENTO LARGO PLAZO</t>
  </si>
  <si>
    <t>ENDEUDAMIENTO CORTO PLAZO</t>
  </si>
  <si>
    <t>Deuda financiera neta</t>
  </si>
  <si>
    <t>% Deuda financiera neta/Fond. propios</t>
  </si>
  <si>
    <t>Capacidad celulosa (000 toneladas)</t>
  </si>
  <si>
    <t>Deuda financiera neta eur/t. capac. celulosa</t>
  </si>
  <si>
    <t>(*) EBIT y EBITDA en IAS ya incluyen las diferencias de cambio del programa de coberturas.</t>
  </si>
  <si>
    <t>DISPONIBLE</t>
  </si>
  <si>
    <t>2T10/09</t>
  </si>
  <si>
    <t>Tesorería</t>
  </si>
  <si>
    <t>IFT</t>
  </si>
  <si>
    <t>-Cuenta Escrow Inversiones</t>
  </si>
  <si>
    <t>+ Parte del Escrow destinado a amortizar deuda</t>
  </si>
  <si>
    <t>+ Parte del Escrow destinado al pago de inversiones 2009</t>
  </si>
  <si>
    <t>Dato de inversiones de Inmovilizado</t>
  </si>
  <si>
    <t>Industrial</t>
  </si>
  <si>
    <t>Total altas - altas asignadas a forestal - altas por derechos de emisión</t>
  </si>
  <si>
    <t>Altas suelos forestales + vuelos</t>
  </si>
  <si>
    <t>Detalle de IFT</t>
  </si>
  <si>
    <t>Depósito pignorado póliza confirming BSCH</t>
  </si>
  <si>
    <t>Collateral Barclays Forward Divisas</t>
  </si>
  <si>
    <t>Cuenta agencia de valores</t>
  </si>
  <si>
    <t>Intereses devengados C.C. Ampliaición Capital</t>
  </si>
  <si>
    <t>Depósito IVA Alemnaia</t>
  </si>
  <si>
    <t>Depósitos Garantías Obras Ibersilva</t>
  </si>
  <si>
    <t>Depósito exportación Sierras Calmas</t>
  </si>
  <si>
    <t>EBITDA</t>
  </si>
  <si>
    <t>Deudores comerciales y otras cuentas a cobrar</t>
  </si>
  <si>
    <t>Otros pasivos corrientes</t>
  </si>
  <si>
    <t>Existencias</t>
  </si>
  <si>
    <t>Activos materiales</t>
  </si>
  <si>
    <t>Activos intangibles</t>
  </si>
  <si>
    <t>VENTAS mes</t>
  </si>
  <si>
    <t>1T10</t>
  </si>
  <si>
    <t>AC Anterior</t>
  </si>
  <si>
    <t>Provisiones PL</t>
  </si>
  <si>
    <t>Existencias Ibersilva</t>
  </si>
  <si>
    <t>Insolvencias Ibersilva</t>
  </si>
  <si>
    <t>Litigios Ibersilva</t>
  </si>
  <si>
    <t>Existencias Biomasa IBF</t>
  </si>
  <si>
    <t>Insolvencias IBF</t>
  </si>
  <si>
    <t>Repuestos CEASA</t>
  </si>
  <si>
    <t>Repuestos ENCE</t>
  </si>
  <si>
    <t>Insolvencias ENCE</t>
  </si>
  <si>
    <t>Acumulado miles €</t>
  </si>
  <si>
    <t>Provisiones y otros</t>
  </si>
  <si>
    <t>Depósito Caixa Nova</t>
  </si>
  <si>
    <t>Periodificacion intereses</t>
  </si>
  <si>
    <t>-Depósitos Garantías Obras Ibersilva, Iva Alemania y otros</t>
  </si>
  <si>
    <t>ENCE ENERGÍA</t>
  </si>
  <si>
    <t>NF MADERAS   E.</t>
  </si>
  <si>
    <t xml:space="preserve"> ENER. HUELVA</t>
  </si>
  <si>
    <t>IBERCEL</t>
  </si>
  <si>
    <t>LAS PLEYADES</t>
  </si>
  <si>
    <t>LAS PLEYADES URUGUAY</t>
  </si>
  <si>
    <t>LAS PLEYADES ARGENTINA</t>
  </si>
  <si>
    <t>SIERRAS CALMAS</t>
  </si>
  <si>
    <t>ZFMB</t>
  </si>
  <si>
    <t>Otros no recurrentes</t>
  </si>
  <si>
    <t>Deterioro y resultado por enajenaciones de inmovilizado</t>
  </si>
  <si>
    <t>Ventas de celulosa</t>
  </si>
  <si>
    <t>Ventas forestales y otros</t>
  </si>
  <si>
    <t>EBITDA ajustado</t>
  </si>
  <si>
    <t>Total ventas</t>
  </si>
  <si>
    <t>1T11</t>
  </si>
  <si>
    <t>4T10</t>
  </si>
  <si>
    <t>Ventas de electricidad (MWh)</t>
  </si>
  <si>
    <t>Huelva</t>
  </si>
  <si>
    <t>Pontevedra</t>
  </si>
  <si>
    <t>Navia</t>
  </si>
  <si>
    <t>BHKP ($/t)</t>
  </si>
  <si>
    <t>Tipo de cambio medio ($/€)</t>
  </si>
  <si>
    <t>Precio neto de venta (€/t)</t>
  </si>
  <si>
    <t>Producción de electricidad (MWh)</t>
  </si>
  <si>
    <t>Precio neto de venta (€/MWh)</t>
  </si>
  <si>
    <t>Total ventas netas</t>
  </si>
  <si>
    <t>Gastos de personal</t>
  </si>
  <si>
    <t>Otros costes de explotación</t>
  </si>
  <si>
    <t>Agotamiento forestal</t>
  </si>
  <si>
    <t>Resto de amortizaciones</t>
  </si>
  <si>
    <t>Resultado antes de impuestos</t>
  </si>
  <si>
    <t>Impuestos</t>
  </si>
  <si>
    <t>Resultados del ejercicio</t>
  </si>
  <si>
    <t>RESUMEN</t>
  </si>
  <si>
    <t>FORESTAL</t>
  </si>
  <si>
    <t>CELULOSA</t>
  </si>
  <si>
    <t>Resultado del ejercicio</t>
  </si>
  <si>
    <t>Resultado financiero</t>
  </si>
  <si>
    <t>INVERSIONES</t>
  </si>
  <si>
    <t>Mantenimiento</t>
  </si>
  <si>
    <t>Medioambiental</t>
  </si>
  <si>
    <t>Costes financieros</t>
  </si>
  <si>
    <t>Inversiones financieras temporales a corto</t>
  </si>
  <si>
    <t>Total deuda financiera neta</t>
  </si>
  <si>
    <t>2T10</t>
  </si>
  <si>
    <t>3T10</t>
  </si>
  <si>
    <t>Resultado de operaciones de cobertura</t>
  </si>
  <si>
    <t>Personal</t>
  </si>
  <si>
    <t>Ingresos financieros</t>
  </si>
  <si>
    <t>Gastos financieros</t>
  </si>
  <si>
    <t>Beneficio antes de impuestos</t>
  </si>
  <si>
    <t>Beneficio neto</t>
  </si>
  <si>
    <t>Total activo fijo</t>
  </si>
  <si>
    <t>Inmovilizado material</t>
  </si>
  <si>
    <t>Inmovilizado inmaterial</t>
  </si>
  <si>
    <t>Activos financieros a largo</t>
  </si>
  <si>
    <t>Otros activos no corrientes</t>
  </si>
  <si>
    <t>Caja y otros activos financieros a cp</t>
  </si>
  <si>
    <t>Otros activos corrientes</t>
  </si>
  <si>
    <t>Total activo corriente</t>
  </si>
  <si>
    <t>Total activo</t>
  </si>
  <si>
    <t>Otros Pasivos no corrientes</t>
  </si>
  <si>
    <t>Deuda financiera a largo plazo</t>
  </si>
  <si>
    <t>Provisiones a largo plazo</t>
  </si>
  <si>
    <t>Total pasivos no corrientes</t>
  </si>
  <si>
    <t>Deuda financiera a corto plazo</t>
  </si>
  <si>
    <t>Total pasivos corrientes</t>
  </si>
  <si>
    <t>Total pasivo</t>
  </si>
  <si>
    <t>Balance de situación</t>
  </si>
  <si>
    <t>Estado de flujos de efectivo</t>
  </si>
  <si>
    <t>Otros activos financieros</t>
  </si>
  <si>
    <t>Ventas de celulosa (M€)</t>
  </si>
  <si>
    <t>Cobros y pagos por instrumentos de patrimonio</t>
  </si>
  <si>
    <t>Cobros y pagos por instrumentos de pasivo financiero</t>
  </si>
  <si>
    <t>datos en M€</t>
  </si>
  <si>
    <t>Provisiones a corto plazo</t>
  </si>
  <si>
    <t>Ventas de celulosa (toneladas)</t>
  </si>
  <si>
    <t>Producción de celulosa (toneladas)</t>
  </si>
  <si>
    <t>Precio medio del pool (€/MWh)</t>
  </si>
  <si>
    <t>Compras de electricidad (MWh)</t>
  </si>
  <si>
    <t>Hectáreas de terceros (consorcios)</t>
  </si>
  <si>
    <t>margen EBITDA</t>
  </si>
  <si>
    <t>margen EBIT</t>
  </si>
  <si>
    <t>Impuesto sobre las ganancias</t>
  </si>
  <si>
    <t>Resultado de las coberturas</t>
  </si>
  <si>
    <t>IRS ajuste en valoración</t>
  </si>
  <si>
    <t>Actividad de plantación y mantenimiento</t>
  </si>
  <si>
    <t>Instrumentos de cobertura: pasta y tipo de cambio</t>
  </si>
  <si>
    <t>Inversión forestal en celulosa</t>
  </si>
  <si>
    <t>Inversión forestal en biomasa</t>
  </si>
  <si>
    <t>IRS interés liquidación periodo</t>
  </si>
  <si>
    <t>Intereses de factoring y confirming</t>
  </si>
  <si>
    <t>Costes financieros del equity swap</t>
  </si>
  <si>
    <t>Diferencias de cambio neto</t>
  </si>
  <si>
    <t>Otros gastos financieros</t>
  </si>
  <si>
    <t>2T11</t>
  </si>
  <si>
    <t>3T11</t>
  </si>
  <si>
    <t>4T11</t>
  </si>
  <si>
    <t>Activos no corrientes clasif. como mantenidos para la venta</t>
  </si>
  <si>
    <t>Pasivos no corrientes clasif. como mantenidos para la venta</t>
  </si>
  <si>
    <t>Instrumentos financieros por coberturas lp</t>
  </si>
  <si>
    <t>Mejoras de eficiencia/producción</t>
  </si>
  <si>
    <t>Inversión industrial en biomasa</t>
  </si>
  <si>
    <t>Inversión industrial en celulosa</t>
  </si>
  <si>
    <t>Desinversiones</t>
  </si>
  <si>
    <t>(a) ajustadas por desvios</t>
  </si>
  <si>
    <t>Dividendos</t>
  </si>
  <si>
    <t>1T12</t>
  </si>
  <si>
    <t>2T12</t>
  </si>
  <si>
    <t>3T12</t>
  </si>
  <si>
    <t>4T12</t>
  </si>
  <si>
    <t>Coste €/m3</t>
  </si>
  <si>
    <t>Ventas de electricidad (MWh) (a)</t>
  </si>
  <si>
    <t>Capitalización de gastos financieros</t>
  </si>
  <si>
    <t>Activos no corrientes mantenidos para la venta (neto)</t>
  </si>
  <si>
    <t>(b) aprovisionamientos +/- variación de existencias</t>
  </si>
  <si>
    <t>CAPITAL CIRCULANTE</t>
  </si>
  <si>
    <t>Capital circulante</t>
  </si>
  <si>
    <t>Inversiones Financieras Temporales</t>
  </si>
  <si>
    <t>Pasivos por impuestos sobre ganancias corrientes</t>
  </si>
  <si>
    <t xml:space="preserve">Administraciones Públicas </t>
  </si>
  <si>
    <t>HUELVA 50 MW</t>
  </si>
  <si>
    <t>Precio medio de venta (€/MWh)</t>
  </si>
  <si>
    <t>Resultado consolidado del ejercicio antes de impuestos</t>
  </si>
  <si>
    <t>Inversiones financieras y otro activo corriente</t>
  </si>
  <si>
    <t>Otros flujos de efectivo de las actividades de explotación-</t>
  </si>
  <si>
    <t>Subvenciones recibidas</t>
  </si>
  <si>
    <t>Diferencias de conversión</t>
  </si>
  <si>
    <t>Bono</t>
  </si>
  <si>
    <t>1T13</t>
  </si>
  <si>
    <t>Bono-intereses devengados</t>
  </si>
  <si>
    <t>Total deuda financiera neta corporativa</t>
  </si>
  <si>
    <t>Intereses bono</t>
  </si>
  <si>
    <t>Intereses préstamos y lineas de credito</t>
  </si>
  <si>
    <t>Resultado financiero corporativo</t>
  </si>
  <si>
    <t>Resultado imputable a deuda proyecto</t>
  </si>
  <si>
    <t>Total deuda financiera bruta corporativa</t>
  </si>
  <si>
    <t>Cogeneración con biomasa</t>
  </si>
  <si>
    <t>Generación con biomasa</t>
  </si>
  <si>
    <t>Cogeneración con gas natural</t>
  </si>
  <si>
    <t>Compras de madera por origen</t>
  </si>
  <si>
    <t>Madera de patrimonio</t>
  </si>
  <si>
    <t>Compras en pie</t>
  </si>
  <si>
    <t>Suministradores</t>
  </si>
  <si>
    <t>Importaciones</t>
  </si>
  <si>
    <t>Pérdidas de la venta de Uruguay</t>
  </si>
  <si>
    <t>FLUJOS DE EFECTIVO DE LAS ACTIVIDADES DE INVERSION</t>
  </si>
  <si>
    <t>FLUJOS NETOS DE EFECTIVO DE ACTIVIDADES DE EXPLOTACION</t>
  </si>
  <si>
    <t>Cambio según el Estado de Flujos de Efectivo</t>
  </si>
  <si>
    <t xml:space="preserve">Agotamiento de la reserva forestal </t>
  </si>
  <si>
    <t xml:space="preserve">Amortización de activos intangibles </t>
  </si>
  <si>
    <t xml:space="preserve">Variación provisiones y otros gastos a distribuir (neto) </t>
  </si>
  <si>
    <t>Ganancias/Pérdidas por enajenación de activos</t>
  </si>
  <si>
    <t xml:space="preserve">Gastos financieros </t>
  </si>
  <si>
    <t xml:space="preserve">Subvenciones transferidas a resultados </t>
  </si>
  <si>
    <t>Pagos de intereses</t>
  </si>
  <si>
    <t>Cobros de intereses</t>
  </si>
  <si>
    <t>Inversiones</t>
  </si>
  <si>
    <t>FLUJOS NETOS DE LAS ACTIVIDADES DE FINANCIACION</t>
  </si>
  <si>
    <t>VARIACION NETA DEL EFECTIVO O EQUIVALENTES</t>
  </si>
  <si>
    <t>Adquisición de instrumentos de patrimonio propio</t>
  </si>
  <si>
    <t>Enajenación de instrumentos de patrimonio propio</t>
  </si>
  <si>
    <t>Acreedores comerciales y otras deudas</t>
  </si>
  <si>
    <t>Amortización de activos materiales e intangibles</t>
  </si>
  <si>
    <t>Cobros/(Pagos) por impuesto sobre beneficios</t>
  </si>
  <si>
    <t xml:space="preserve">(b) el EBITDA excluyendo el coste de los cultivos está en línea con el criterio que se utilizó al comunicar las expectativas de EBITDA de la plantas </t>
  </si>
  <si>
    <t>Amortización industrial</t>
  </si>
  <si>
    <t>Agotamiento forestal (cultivos energéticos)</t>
  </si>
  <si>
    <t>Cuenta de pérdidas y ganancias</t>
  </si>
  <si>
    <t>Dotación amortización de inmovilizado</t>
  </si>
  <si>
    <t>Pagos por dividendos y remunerac. otros instr. patrimonio</t>
  </si>
  <si>
    <t>(b) las ventas no incluyen la nueva planta de 50MW de Huelva</t>
  </si>
  <si>
    <t xml:space="preserve">Ventas de celulosa </t>
  </si>
  <si>
    <t>Ventas de electricidad (a)</t>
  </si>
  <si>
    <t>Deuda financiera neta corporativa (b)</t>
  </si>
  <si>
    <t>Ventas de electricidad (M€) (b)</t>
  </si>
  <si>
    <t>Ventas (a)</t>
  </si>
  <si>
    <t>Consumo de madera (m3)</t>
  </si>
  <si>
    <t>P&amp;G</t>
  </si>
  <si>
    <t xml:space="preserve">Deudas con entidades de crédito </t>
  </si>
  <si>
    <t xml:space="preserve">Otros pasivos financieros </t>
  </si>
  <si>
    <t>Otros pasivos financieros - subvención</t>
  </si>
  <si>
    <t>Deudas con ent. crédito - comisión de apertura</t>
  </si>
  <si>
    <t>Endeudamiento a largo plazo</t>
  </si>
  <si>
    <t>Deudas con entidades de crédito</t>
  </si>
  <si>
    <t>Otros pasivos financieros</t>
  </si>
  <si>
    <t>Endeudamiento a corto plazo</t>
  </si>
  <si>
    <t>Bono - comisión apertura</t>
  </si>
  <si>
    <t>Deuda con ent. crédito - comisión de apertura</t>
  </si>
  <si>
    <t>Deuda con ent. crédito - intereses devengados</t>
  </si>
  <si>
    <t>Cash cost (€/t) (d)</t>
  </si>
  <si>
    <t>(d) no incluye impacto de la planta de 50MW de Huelva al no ser una actividad relacionada con la producción de celulosa</t>
  </si>
  <si>
    <t>Activos no corrientes mantenidos p. la venta(neto)</t>
  </si>
  <si>
    <t>( c)no incluye impacto de la planta de Huelva 50MW al no ser una actividad relacionada con la producción de celulosa</t>
  </si>
  <si>
    <t xml:space="preserve">RESULTADO FINANCIERO </t>
  </si>
  <si>
    <t>DEUDA FINANCIERA</t>
  </si>
  <si>
    <t>ENERGÍA</t>
  </si>
  <si>
    <t>Cash cost (€/t) (c )</t>
  </si>
  <si>
    <t xml:space="preserve">Precio neto de venta de celulosa (€/tonelada) </t>
  </si>
  <si>
    <t>Aumento (disminución) deudas con entidades de crédito (neto)</t>
  </si>
  <si>
    <t>Emisión obligaciones y otros v. negociables (neto)</t>
  </si>
  <si>
    <t>2T13</t>
  </si>
  <si>
    <t>Precio medio de venta de electricidad (€/MWh) (c)</t>
  </si>
  <si>
    <t>(a) incluye 5M€ capitalizados en el 1T13 por la venta de electricidad de la nueva planta de Huelva de 50MW antes de su recepción</t>
  </si>
  <si>
    <t>(b) adicionalmente, a 30/06/13 existían 103M€ de deuda sin recurso correspondiente al "project finance" de las plantas de 50MW y 20MW</t>
  </si>
  <si>
    <t>(c) incluyen la operativa de la nueva planta de Huelva de 50MW antes de su recepción</t>
  </si>
  <si>
    <t>(a) Incluyen 4,6M€ de ventas capitalizadas en enero, previamente a la recepción de la planta</t>
  </si>
  <si>
    <t>Deuda sin recurso a largo plazo</t>
  </si>
  <si>
    <t>Deuda sin recurso a largo - comisión de apertura</t>
  </si>
  <si>
    <t>Deuda sin recurso a corto plazo</t>
  </si>
  <si>
    <t>Deuda sin recurso a corto - comisión de apertura</t>
  </si>
  <si>
    <t>Deuda sin recurso a corto - intereses devengados</t>
  </si>
  <si>
    <t>EBITDA ex agotamiento forestal (b)</t>
  </si>
  <si>
    <t>Coste de mercancias vendidas (b)</t>
  </si>
  <si>
    <t>Ajustes del resultado del ejercicio</t>
  </si>
  <si>
    <t>Cambios en el capital circulante</t>
  </si>
  <si>
    <t>Imposiciones a plazo fijo</t>
  </si>
  <si>
    <t xml:space="preserve">Otros cobros y pagos de actividades de financiación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</si>
</sst>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(* #,##0_);_(* \(#,##0\);_(* &quot;-&quot;??_);_(@_)"/>
    <numFmt numFmtId="167" formatCode="_-* #,##0.00\ [$€]_-;\-* #,##0.00\ [$€]_-;_-* &quot;-&quot;??\ [$€]_-;_-@_-"/>
    <numFmt numFmtId="168" formatCode="#,##0.0_);\(#,##0.0\);\-\ "/>
    <numFmt numFmtId="169" formatCode="#,##0.0"/>
    <numFmt numFmtId="170" formatCode="0.0%"/>
    <numFmt numFmtId="171" formatCode="0.0000"/>
    <numFmt numFmtId="172" formatCode="0.0"/>
    <numFmt numFmtId="173" formatCode="#,##0.00_);\(#,##0.00\)"/>
    <numFmt numFmtId="174" formatCode="#,##0.000_ ;[Red]\-#,##0.000\ "/>
    <numFmt numFmtId="175" formatCode="#,##0.0000_);\(#,##0.0000\)"/>
    <numFmt numFmtId="176" formatCode="0_)"/>
    <numFmt numFmtId="177" formatCode="#,##0_ ;[Red]\-#,##0\ "/>
    <numFmt numFmtId="178" formatCode="_*\ #,##0\ _€_-;* \(#,##0\)\ _€_-;_-* &quot;-&quot;\ _€_-;_-@_-"/>
    <numFmt numFmtId="179" formatCode="#,###_);\(#,###\)"/>
    <numFmt numFmtId="180" formatCode="_-* #,##0\ _-;* \(#,##0\)\ _-;_-* &quot;-&quot;\ _-;_-@_-"/>
    <numFmt numFmtId="181" formatCode="#,##0.0_);\(#,##0.0\);\-"/>
    <numFmt numFmtId="182" formatCode="0.0%;\(0.0%\);\-"/>
    <numFmt numFmtId="183" formatCode="#,##0.0;\(#,##0.0\);\-"/>
    <numFmt numFmtId="184" formatCode="0.000000"/>
    <numFmt numFmtId="185" formatCode="_(* #,##0.0_);_(* \(#,##0.0\);_(* &quot;-&quot;??_);_(@_)"/>
    <numFmt numFmtId="186" formatCode="#,##0_)"/>
    <numFmt numFmtId="187" formatCode="###0.00_)"/>
    <numFmt numFmtId="188" formatCode="0.0_W"/>
    <numFmt numFmtId="189" formatCode="#,##0\ \ ;\(#,##0\)\ \ "/>
    <numFmt numFmtId="190" formatCode="#."/>
    <numFmt numFmtId="191" formatCode="_(* #,##0_);_(* \(#,##0\);_(* &quot;-&quot;_);_(@_)"/>
    <numFmt numFmtId="192" formatCode="_(* #,##0.00_);_(* \(#,##0.00\);_(* &quot;-&quot;??_);_(@_)"/>
    <numFmt numFmtId="193" formatCode="_(&quot;$&quot;* #,##0.00_);_(&quot;$&quot;* \(#,##0.00\);_(&quot;$&quot;* &quot;-&quot;??_);_(@_)"/>
    <numFmt numFmtId="194" formatCode="_-* #,##0\ _p_t_a_-;\-* #,##0\ _p_t_a_-;_-* &quot;-&quot;\ _p_t_a_-;_-@_-"/>
    <numFmt numFmtId="195" formatCode="#,##0.0\ %;\(#,##0.0\ %\);\-\ \%"/>
    <numFmt numFmtId="196" formatCode="_*\ #,##0.0\ _€_-;* \(#,##0.0\)\ _€_-;_-* &quot;-&quot;\ _€_-;_-@_-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WISS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58"/>
      <name val="Arial"/>
      <family val="2"/>
    </font>
    <font>
      <b/>
      <sz val="9"/>
      <name val="Arial"/>
      <family val="2"/>
    </font>
    <font>
      <sz val="8"/>
      <color indexed="58"/>
      <name val="Tahoma"/>
      <family val="2"/>
    </font>
    <font>
      <sz val="10"/>
      <color indexed="5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color indexed="58"/>
      <name val="Tahoma"/>
      <family val="2"/>
    </font>
    <font>
      <b/>
      <sz val="10"/>
      <color indexed="5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color indexed="58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10"/>
      <name val="Verdana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9"/>
      <color indexed="60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sz val="11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9"/>
      <name val="Verdana"/>
      <family val="2"/>
    </font>
    <font>
      <sz val="10"/>
      <color indexed="58"/>
      <name val="Verdana"/>
      <family val="2"/>
    </font>
    <font>
      <sz val="10"/>
      <name val="Verdan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0"/>
      <name val="Trebuchet MS"/>
      <family val="2"/>
    </font>
    <font>
      <sz val="10"/>
      <name val="Arial"/>
      <family val="2"/>
    </font>
    <font>
      <sz val="12"/>
      <name val="Helv"/>
    </font>
    <font>
      <b/>
      <sz val="12"/>
      <name val="Helv"/>
    </font>
    <font>
      <sz val="9"/>
      <name val="Helv"/>
    </font>
    <font>
      <vertAlign val="superscript"/>
      <sz val="12"/>
      <name val="Helv"/>
    </font>
    <font>
      <sz val="10"/>
      <name val="Helv"/>
    </font>
    <font>
      <sz val="1"/>
      <color indexed="16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</font>
    <font>
      <sz val="8.5"/>
      <name val="Helv"/>
    </font>
    <font>
      <b/>
      <sz val="10"/>
      <name val="Helv"/>
    </font>
    <font>
      <sz val="1"/>
      <name val="Arial"/>
      <family val="2"/>
    </font>
    <font>
      <sz val="8"/>
      <name val="Helv"/>
    </font>
    <font>
      <b/>
      <sz val="14"/>
      <name val="Helv"/>
    </font>
    <font>
      <u/>
      <sz val="12"/>
      <color indexed="12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45"/>
      <name val="Calibri"/>
      <family val="2"/>
      <scheme val="minor"/>
    </font>
    <font>
      <b/>
      <sz val="11"/>
      <color indexed="4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5F5F5F"/>
      <name val="Calibri"/>
      <family val="2"/>
      <scheme val="minor"/>
    </font>
    <font>
      <b/>
      <sz val="11"/>
      <color rgb="FF5F5F5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1"/>
      <color rgb="FF595959"/>
      <name val="Calibri"/>
      <family val="2"/>
      <scheme val="minor"/>
    </font>
    <font>
      <b/>
      <sz val="10"/>
      <color indexed="45"/>
      <name val="Calibri"/>
      <family val="2"/>
      <scheme val="minor"/>
    </font>
    <font>
      <sz val="10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3"/>
      <color indexed="45"/>
      <name val="Calibri"/>
      <family val="2"/>
      <scheme val="minor"/>
    </font>
    <font>
      <sz val="8"/>
      <color indexed="45"/>
      <name val="Calibri"/>
      <family val="2"/>
      <scheme val="minor"/>
    </font>
    <font>
      <sz val="10"/>
      <color rgb="FF5F5F5F"/>
      <name val="Calibri"/>
      <family val="2"/>
      <scheme val="minor"/>
    </font>
    <font>
      <b/>
      <sz val="12"/>
      <color indexed="45"/>
      <name val="Calibri"/>
      <family val="2"/>
      <scheme val="minor"/>
    </font>
    <font>
      <b/>
      <sz val="12"/>
      <color rgb="FF595959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8"/>
      </top>
      <bottom style="medium">
        <color indexed="5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58"/>
      </left>
      <right/>
      <top/>
      <bottom/>
      <diagonal/>
    </border>
    <border>
      <left/>
      <right style="dotted">
        <color indexed="58"/>
      </right>
      <top/>
      <bottom/>
      <diagonal/>
    </border>
    <border>
      <left/>
      <right/>
      <top/>
      <bottom style="medium">
        <color indexed="58"/>
      </bottom>
      <diagonal/>
    </border>
    <border>
      <left style="dotted">
        <color indexed="58"/>
      </left>
      <right/>
      <top/>
      <bottom style="medium">
        <color indexed="58"/>
      </bottom>
      <diagonal/>
    </border>
    <border>
      <left style="dotted">
        <color indexed="58"/>
      </left>
      <right/>
      <top style="medium">
        <color indexed="58"/>
      </top>
      <bottom/>
      <diagonal/>
    </border>
    <border>
      <left/>
      <right/>
      <top style="medium">
        <color indexed="58"/>
      </top>
      <bottom/>
      <diagonal/>
    </border>
    <border>
      <left/>
      <right/>
      <top/>
      <bottom style="medium">
        <color indexed="45"/>
      </bottom>
      <diagonal/>
    </border>
    <border>
      <left/>
      <right/>
      <top style="medium">
        <color indexed="45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tted">
        <color auto="1"/>
      </right>
      <top/>
      <bottom/>
      <diagonal/>
    </border>
    <border>
      <left style="dotted">
        <color indexed="45"/>
      </left>
      <right style="dotted">
        <color indexed="45"/>
      </right>
      <top/>
      <bottom/>
      <diagonal/>
    </border>
    <border>
      <left style="dotted">
        <color indexed="45"/>
      </left>
      <right/>
      <top/>
      <bottom style="medium">
        <color indexed="45"/>
      </bottom>
      <diagonal/>
    </border>
    <border>
      <left style="dotted">
        <color indexed="45"/>
      </left>
      <right style="dotted">
        <color indexed="45"/>
      </right>
      <top/>
      <bottom style="medium">
        <color indexed="45"/>
      </bottom>
      <diagonal/>
    </border>
    <border>
      <left/>
      <right style="dotted">
        <color auto="1"/>
      </right>
      <top style="medium">
        <color indexed="45"/>
      </top>
      <bottom/>
      <diagonal/>
    </border>
    <border>
      <left style="dotted">
        <color indexed="45"/>
      </left>
      <right style="dotted">
        <color indexed="45"/>
      </right>
      <top style="medium">
        <color indexed="45"/>
      </top>
      <bottom/>
      <diagonal/>
    </border>
    <border>
      <left style="dotted">
        <color indexed="58"/>
      </left>
      <right style="dotted">
        <color indexed="58"/>
      </right>
      <top/>
      <bottom style="medium">
        <color indexed="58"/>
      </bottom>
      <diagonal/>
    </border>
    <border>
      <left style="dotted">
        <color indexed="58"/>
      </left>
      <right style="dotted">
        <color indexed="58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indexed="45"/>
      </bottom>
      <diagonal/>
    </border>
    <border>
      <left style="dotted">
        <color indexed="58"/>
      </left>
      <right style="dotted">
        <color indexed="58"/>
      </right>
      <top style="medium">
        <color indexed="58"/>
      </top>
      <bottom/>
      <diagonal/>
    </border>
    <border>
      <left/>
      <right/>
      <top/>
      <bottom style="medium">
        <color rgb="FF595959"/>
      </bottom>
      <diagonal/>
    </border>
    <border>
      <left style="dotted">
        <color rgb="FF595959"/>
      </left>
      <right style="dotted">
        <color rgb="FF595959"/>
      </right>
      <top/>
      <bottom style="medium">
        <color rgb="FF595959"/>
      </bottom>
      <diagonal/>
    </border>
    <border>
      <left/>
      <right/>
      <top style="medium">
        <color rgb="FF595959"/>
      </top>
      <bottom/>
      <diagonal/>
    </border>
    <border>
      <left style="dotted">
        <color indexed="45"/>
      </left>
      <right style="dotted">
        <color indexed="45"/>
      </right>
      <top/>
      <bottom style="medium">
        <color rgb="FF595959"/>
      </bottom>
      <diagonal/>
    </border>
    <border>
      <left style="dotted">
        <color indexed="45"/>
      </left>
      <right style="dotted">
        <color indexed="45"/>
      </right>
      <top style="medium">
        <color rgb="FF595959"/>
      </top>
      <bottom/>
      <diagonal/>
    </border>
    <border>
      <left style="dotted">
        <color rgb="FF595959"/>
      </left>
      <right style="dotted">
        <color rgb="FF595959"/>
      </right>
      <top style="medium">
        <color rgb="FF595959"/>
      </top>
      <bottom/>
      <diagonal/>
    </border>
    <border>
      <left style="dotted">
        <color rgb="FF595959"/>
      </left>
      <right style="dotted">
        <color rgb="FF595959"/>
      </right>
      <top/>
      <bottom/>
      <diagonal/>
    </border>
    <border>
      <left/>
      <right style="dotted">
        <color auto="1"/>
      </right>
      <top/>
      <bottom style="medium">
        <color indexed="58"/>
      </bottom>
      <diagonal/>
    </border>
    <border>
      <left/>
      <right style="dotted">
        <color indexed="58"/>
      </right>
      <top/>
      <bottom style="medium">
        <color indexed="58"/>
      </bottom>
      <diagonal/>
    </border>
  </borders>
  <cellStyleXfs count="273">
    <xf numFmtId="0" fontId="0" fillId="0" borderId="0"/>
    <xf numFmtId="0" fontId="75" fillId="0" borderId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3" borderId="0" applyNumberFormat="0" applyBorder="0" applyAlignment="0" applyProtection="0"/>
    <xf numFmtId="0" fontId="57" fillId="20" borderId="1" applyNumberFormat="0" applyAlignment="0" applyProtection="0"/>
    <xf numFmtId="0" fontId="16" fillId="21" borderId="2" applyNumberFormat="0" applyAlignment="0" applyProtection="0"/>
    <xf numFmtId="167" fontId="1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3" applyNumberFormat="0" applyFill="0" applyAlignment="0" applyProtection="0"/>
    <xf numFmtId="43" fontId="11" fillId="0" borderId="0" applyFont="0" applyFill="0" applyBorder="0" applyAlignment="0" applyProtection="0"/>
    <xf numFmtId="0" fontId="65" fillId="22" borderId="0" applyNumberFormat="0" applyBorder="0" applyAlignment="0" applyProtection="0"/>
    <xf numFmtId="0" fontId="31" fillId="0" borderId="0"/>
    <xf numFmtId="0" fontId="14" fillId="0" borderId="0"/>
    <xf numFmtId="0" fontId="14" fillId="0" borderId="0"/>
    <xf numFmtId="0" fontId="14" fillId="0" borderId="0"/>
    <xf numFmtId="173" fontId="12" fillId="0" borderId="0"/>
    <xf numFmtId="0" fontId="11" fillId="0" borderId="0"/>
    <xf numFmtId="0" fontId="72" fillId="0" borderId="0"/>
    <xf numFmtId="0" fontId="14" fillId="23" borderId="7" applyNumberFormat="0" applyFont="0" applyAlignment="0" applyProtection="0"/>
    <xf numFmtId="0" fontId="66" fillId="20" borderId="8" applyNumberFormat="0" applyAlignment="0" applyProtection="0"/>
    <xf numFmtId="9" fontId="1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/>
    <xf numFmtId="0" fontId="11" fillId="0" borderId="0"/>
    <xf numFmtId="0" fontId="76" fillId="0" borderId="0"/>
    <xf numFmtId="181" fontId="73" fillId="0" borderId="0" applyFont="0" applyFill="0" applyBorder="0">
      <alignment horizontal="right" vertical="center"/>
      <protection locked="0"/>
    </xf>
    <xf numFmtId="181" fontId="74" fillId="30" borderId="42" applyProtection="0">
      <alignment vertical="center"/>
    </xf>
    <xf numFmtId="181" fontId="77" fillId="31" borderId="42">
      <alignment horizontal="left" vertical="center" indent="1"/>
      <protection locked="0"/>
    </xf>
    <xf numFmtId="0" fontId="78" fillId="0" borderId="0"/>
    <xf numFmtId="0" fontId="10" fillId="0" borderId="0"/>
    <xf numFmtId="0" fontId="11" fillId="0" borderId="0"/>
    <xf numFmtId="0" fontId="79" fillId="0" borderId="0">
      <alignment horizontal="center" vertical="center" wrapText="1"/>
    </xf>
    <xf numFmtId="3" fontId="11" fillId="0" borderId="0" applyFont="0" applyFill="0" applyBorder="0" applyAlignment="0" applyProtection="0"/>
    <xf numFmtId="0" fontId="80" fillId="0" borderId="0">
      <alignment horizontal="left" vertical="center" wrapText="1"/>
    </xf>
    <xf numFmtId="185" fontId="11" fillId="0" borderId="0" applyFont="0" applyFill="0" applyBorder="0" applyAlignment="0" applyProtection="0"/>
    <xf numFmtId="3" fontId="81" fillId="0" borderId="43" applyAlignment="0">
      <alignment horizontal="right" vertical="center"/>
    </xf>
    <xf numFmtId="186" fontId="81" fillId="0" borderId="43">
      <alignment horizontal="right" vertical="center"/>
    </xf>
    <xf numFmtId="49" fontId="82" fillId="0" borderId="43">
      <alignment horizontal="left" vertical="center"/>
    </xf>
    <xf numFmtId="187" fontId="83" fillId="0" borderId="43" applyNumberFormat="0" applyFill="0">
      <alignment horizontal="right"/>
    </xf>
    <xf numFmtId="188" fontId="83" fillId="0" borderId="43">
      <alignment horizontal="right"/>
    </xf>
    <xf numFmtId="0" fontId="11" fillId="0" borderId="0" applyFont="0" applyFill="0" applyBorder="0" applyAlignment="0" applyProtection="0"/>
    <xf numFmtId="189" fontId="11" fillId="0" borderId="0"/>
    <xf numFmtId="184" fontId="11" fillId="0" borderId="0">
      <alignment horizontal="left" wrapText="1"/>
    </xf>
    <xf numFmtId="44" fontId="11" fillId="0" borderId="0" applyFont="0" applyFill="0" applyBorder="0" applyAlignment="0" applyProtection="0"/>
    <xf numFmtId="190" fontId="84" fillId="0" borderId="0">
      <protection locked="0"/>
    </xf>
    <xf numFmtId="190" fontId="84" fillId="0" borderId="0">
      <protection locked="0"/>
    </xf>
    <xf numFmtId="190" fontId="84" fillId="0" borderId="0">
      <protection locked="0"/>
    </xf>
    <xf numFmtId="190" fontId="84" fillId="0" borderId="0">
      <protection locked="0"/>
    </xf>
    <xf numFmtId="190" fontId="84" fillId="0" borderId="0">
      <protection locked="0"/>
    </xf>
    <xf numFmtId="190" fontId="84" fillId="0" borderId="0">
      <protection locked="0"/>
    </xf>
    <xf numFmtId="190" fontId="84" fillId="0" borderId="0">
      <protection locked="0"/>
    </xf>
    <xf numFmtId="2" fontId="1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43">
      <alignment horizontal="left"/>
    </xf>
    <xf numFmtId="0" fontId="87" fillId="0" borderId="44">
      <alignment horizontal="right" vertical="center"/>
    </xf>
    <xf numFmtId="0" fontId="88" fillId="0" borderId="43">
      <alignment horizontal="left" vertical="center"/>
    </xf>
    <xf numFmtId="0" fontId="83" fillId="0" borderId="43">
      <alignment horizontal="left" vertical="center"/>
    </xf>
    <xf numFmtId="0" fontId="89" fillId="0" borderId="43">
      <alignment horizontal="left"/>
    </xf>
    <xf numFmtId="0" fontId="89" fillId="32" borderId="0">
      <alignment horizontal="centerContinuous" wrapText="1"/>
    </xf>
    <xf numFmtId="49" fontId="89" fillId="32" borderId="33">
      <alignment horizontal="left" vertical="center"/>
    </xf>
    <xf numFmtId="0" fontId="89" fillId="32" borderId="0">
      <alignment horizontal="centerContinuous" vertical="center" wrapText="1"/>
    </xf>
    <xf numFmtId="0" fontId="93" fillId="0" borderId="0" applyNumberFormat="0" applyFill="0" applyBorder="0" applyAlignment="0" applyProtection="0">
      <alignment vertical="top"/>
      <protection locked="0"/>
    </xf>
    <xf numFmtId="41" fontId="10" fillId="0" borderId="0" applyFont="0" applyFill="0" applyBorder="0" applyAlignment="0" applyProtection="0"/>
    <xf numFmtId="191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193" fontId="90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6" fillId="0" borderId="0"/>
    <xf numFmtId="0" fontId="11" fillId="0" borderId="0"/>
    <xf numFmtId="0" fontId="76" fillId="0" borderId="0"/>
    <xf numFmtId="0" fontId="76" fillId="0" borderId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183" fontId="76" fillId="0" borderId="0" applyFont="0" applyFill="0" applyBorder="0" applyProtection="0">
      <alignment vertical="center"/>
    </xf>
    <xf numFmtId="3" fontId="81" fillId="0" borderId="0">
      <alignment horizontal="left" vertical="center"/>
    </xf>
    <xf numFmtId="0" fontId="79" fillId="0" borderId="0">
      <alignment horizontal="left" vertical="center"/>
    </xf>
    <xf numFmtId="194" fontId="11" fillId="0" borderId="0" applyFont="0" applyFill="0" applyBorder="0" applyAlignment="0" applyProtection="0"/>
    <xf numFmtId="0" fontId="91" fillId="0" borderId="0">
      <alignment horizontal="right"/>
    </xf>
    <xf numFmtId="49" fontId="91" fillId="0" borderId="0">
      <alignment horizontal="center"/>
    </xf>
    <xf numFmtId="0" fontId="82" fillId="0" borderId="0">
      <alignment horizontal="right"/>
    </xf>
    <xf numFmtId="0" fontId="91" fillId="0" borderId="0">
      <alignment horizontal="left"/>
    </xf>
    <xf numFmtId="49" fontId="81" fillId="0" borderId="0">
      <alignment horizontal="left" vertical="center"/>
    </xf>
    <xf numFmtId="49" fontId="82" fillId="0" borderId="43">
      <alignment horizontal="left" vertical="center"/>
    </xf>
    <xf numFmtId="49" fontId="79" fillId="0" borderId="43" applyFill="0">
      <alignment horizontal="left" vertical="center"/>
    </xf>
    <xf numFmtId="49" fontId="82" fillId="0" borderId="43">
      <alignment horizontal="left"/>
    </xf>
    <xf numFmtId="187" fontId="81" fillId="0" borderId="0" applyNumberFormat="0">
      <alignment horizontal="right"/>
    </xf>
    <xf numFmtId="0" fontId="87" fillId="33" borderId="0">
      <alignment horizontal="centerContinuous" vertical="center" wrapText="1"/>
    </xf>
    <xf numFmtId="0" fontId="87" fillId="0" borderId="45">
      <alignment horizontal="left" vertical="center"/>
    </xf>
    <xf numFmtId="0" fontId="92" fillId="0" borderId="0">
      <alignment horizontal="left" vertical="top"/>
    </xf>
    <xf numFmtId="0" fontId="89" fillId="0" borderId="0">
      <alignment horizontal="left"/>
    </xf>
    <xf numFmtId="0" fontId="80" fillId="0" borderId="0">
      <alignment horizontal="left"/>
    </xf>
    <xf numFmtId="0" fontId="83" fillId="0" borderId="0">
      <alignment horizontal="left"/>
    </xf>
    <xf numFmtId="0" fontId="92" fillId="0" borderId="0">
      <alignment horizontal="left" vertical="top"/>
    </xf>
    <xf numFmtId="0" fontId="80" fillId="0" borderId="0">
      <alignment horizontal="left"/>
    </xf>
    <xf numFmtId="0" fontId="83" fillId="0" borderId="0">
      <alignment horizontal="left"/>
    </xf>
    <xf numFmtId="49" fontId="81" fillId="0" borderId="43">
      <alignment horizontal="left"/>
    </xf>
    <xf numFmtId="0" fontId="87" fillId="0" borderId="44">
      <alignment horizontal="left"/>
    </xf>
    <xf numFmtId="0" fontId="89" fillId="0" borderId="0">
      <alignment horizontal="left" vertical="center"/>
    </xf>
    <xf numFmtId="49" fontId="91" fillId="0" borderId="43">
      <alignment horizontal="left"/>
    </xf>
    <xf numFmtId="0" fontId="10" fillId="0" borderId="0"/>
    <xf numFmtId="167" fontId="12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5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3" borderId="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9" fillId="0" borderId="9" applyNumberFormat="0" applyFill="0" applyAlignment="0" applyProtection="0"/>
    <xf numFmtId="0" fontId="10" fillId="0" borderId="0"/>
    <xf numFmtId="0" fontId="11" fillId="0" borderId="0"/>
    <xf numFmtId="0" fontId="10" fillId="0" borderId="0"/>
    <xf numFmtId="0" fontId="76" fillId="0" borderId="0"/>
    <xf numFmtId="195" fontId="76" fillId="0" borderId="0" applyFont="0" applyFill="0" applyBorder="0" applyProtection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7" fillId="20" borderId="46" applyNumberFormat="0" applyAlignment="0" applyProtection="0"/>
    <xf numFmtId="0" fontId="63" fillId="7" borderId="46" applyNumberFormat="0" applyAlignment="0" applyProtection="0"/>
    <xf numFmtId="0" fontId="11" fillId="23" borderId="47" applyNumberFormat="0" applyFont="0" applyAlignment="0" applyProtection="0"/>
    <xf numFmtId="0" fontId="66" fillId="20" borderId="48" applyNumberFormat="0" applyAlignment="0" applyProtection="0"/>
    <xf numFmtId="0" fontId="69" fillId="0" borderId="49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1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1" fillId="23" borderId="47" applyNumberFormat="0" applyFont="0" applyAlignment="0" applyProtection="0"/>
    <xf numFmtId="0" fontId="5" fillId="0" borderId="0"/>
    <xf numFmtId="0" fontId="5" fillId="0" borderId="0"/>
    <xf numFmtId="0" fontId="5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97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76" fillId="0" borderId="0"/>
    <xf numFmtId="0" fontId="73" fillId="0" borderId="0"/>
    <xf numFmtId="0" fontId="76" fillId="0" borderId="0"/>
    <xf numFmtId="0" fontId="98" fillId="0" borderId="0"/>
    <xf numFmtId="0" fontId="1" fillId="0" borderId="0"/>
    <xf numFmtId="9" fontId="99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4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4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165" fontId="12" fillId="0" borderId="0"/>
    <xf numFmtId="9" fontId="32" fillId="0" borderId="0" applyFont="0" applyFill="0" applyBorder="0" applyAlignment="0" applyProtection="0"/>
  </cellStyleXfs>
  <cellXfs count="398">
    <xf numFmtId="0" fontId="0" fillId="0" borderId="0" xfId="0"/>
    <xf numFmtId="0" fontId="0" fillId="0" borderId="0" xfId="1" applyFont="1" applyFill="1" applyBorder="1"/>
    <xf numFmtId="0" fontId="18" fillId="0" borderId="0" xfId="1" applyFont="1" applyBorder="1" applyAlignment="1">
      <alignment wrapText="1"/>
    </xf>
    <xf numFmtId="0" fontId="19" fillId="0" borderId="10" xfId="1" applyFont="1" applyBorder="1"/>
    <xf numFmtId="166" fontId="19" fillId="0" borderId="10" xfId="1" applyNumberFormat="1" applyFont="1" applyBorder="1"/>
    <xf numFmtId="0" fontId="20" fillId="0" borderId="0" xfId="1" applyFont="1" applyBorder="1"/>
    <xf numFmtId="0" fontId="21" fillId="0" borderId="0" xfId="1" applyFont="1" applyAlignment="1">
      <alignment horizontal="left" indent="1"/>
    </xf>
    <xf numFmtId="0" fontId="21" fillId="0" borderId="0" xfId="1" applyFont="1"/>
    <xf numFmtId="166" fontId="21" fillId="0" borderId="0" xfId="1" applyNumberFormat="1" applyFont="1"/>
    <xf numFmtId="166" fontId="22" fillId="0" borderId="0" xfId="1" applyNumberFormat="1" applyFont="1"/>
    <xf numFmtId="166" fontId="21" fillId="0" borderId="0" xfId="45" applyNumberFormat="1" applyFont="1" applyBorder="1"/>
    <xf numFmtId="3" fontId="23" fillId="0" borderId="0" xfId="1" applyNumberFormat="1" applyFont="1" applyBorder="1"/>
    <xf numFmtId="0" fontId="24" fillId="0" borderId="0" xfId="1" applyFont="1" applyBorder="1"/>
    <xf numFmtId="0" fontId="25" fillId="0" borderId="0" xfId="1" applyFont="1" applyAlignment="1">
      <alignment horizontal="left" indent="1"/>
    </xf>
    <xf numFmtId="166" fontId="25" fillId="0" borderId="0" xfId="1" applyNumberFormat="1" applyFont="1"/>
    <xf numFmtId="166" fontId="26" fillId="0" borderId="0" xfId="1" applyNumberFormat="1" applyFont="1"/>
    <xf numFmtId="3" fontId="27" fillId="0" borderId="0" xfId="1" applyNumberFormat="1" applyFont="1" applyBorder="1"/>
    <xf numFmtId="0" fontId="28" fillId="0" borderId="0" xfId="1" applyFont="1" applyBorder="1"/>
    <xf numFmtId="10" fontId="27" fillId="0" borderId="0" xfId="51" applyNumberFormat="1" applyFont="1" applyBorder="1"/>
    <xf numFmtId="166" fontId="24" fillId="0" borderId="0" xfId="1" applyNumberFormat="1" applyFont="1" applyBorder="1"/>
    <xf numFmtId="166" fontId="28" fillId="0" borderId="0" xfId="1" applyNumberFormat="1" applyFont="1" applyBorder="1"/>
    <xf numFmtId="0" fontId="19" fillId="0" borderId="0" xfId="1" applyFont="1" applyBorder="1"/>
    <xf numFmtId="166" fontId="19" fillId="0" borderId="0" xfId="1" applyNumberFormat="1" applyFont="1" applyBorder="1"/>
    <xf numFmtId="0" fontId="23" fillId="0" borderId="0" xfId="1" applyFont="1" applyBorder="1"/>
    <xf numFmtId="0" fontId="22" fillId="0" borderId="0" xfId="1" applyFont="1"/>
    <xf numFmtId="0" fontId="29" fillId="0" borderId="0" xfId="1" applyFont="1"/>
    <xf numFmtId="166" fontId="29" fillId="0" borderId="0" xfId="45" applyNumberFormat="1" applyFont="1" applyBorder="1"/>
    <xf numFmtId="166" fontId="29" fillId="0" borderId="0" xfId="1" applyNumberFormat="1" applyFont="1"/>
    <xf numFmtId="3" fontId="30" fillId="0" borderId="0" xfId="1" applyNumberFormat="1" applyFont="1" applyBorder="1"/>
    <xf numFmtId="0" fontId="30" fillId="0" borderId="0" xfId="1" applyFont="1" applyBorder="1"/>
    <xf numFmtId="0" fontId="15" fillId="0" borderId="0" xfId="1" applyFont="1"/>
    <xf numFmtId="166" fontId="15" fillId="0" borderId="0" xfId="1" applyNumberFormat="1" applyFont="1"/>
    <xf numFmtId="3" fontId="15" fillId="0" borderId="0" xfId="1" applyNumberFormat="1" applyFont="1" applyBorder="1"/>
    <xf numFmtId="0" fontId="0" fillId="0" borderId="0" xfId="1" applyFont="1" applyBorder="1"/>
    <xf numFmtId="0" fontId="0" fillId="0" borderId="11" xfId="1" applyFont="1" applyBorder="1"/>
    <xf numFmtId="166" fontId="21" fillId="0" borderId="12" xfId="45" applyNumberFormat="1" applyFont="1" applyBorder="1"/>
    <xf numFmtId="0" fontId="15" fillId="0" borderId="12" xfId="1" applyFont="1" applyBorder="1"/>
    <xf numFmtId="166" fontId="21" fillId="0" borderId="13" xfId="45" applyNumberFormat="1" applyFont="1" applyBorder="1"/>
    <xf numFmtId="4" fontId="15" fillId="0" borderId="0" xfId="1" applyNumberFormat="1" applyFont="1"/>
    <xf numFmtId="165" fontId="0" fillId="0" borderId="0" xfId="1" applyNumberFormat="1" applyFont="1"/>
    <xf numFmtId="0" fontId="20" fillId="0" borderId="14" xfId="1" applyFont="1" applyBorder="1"/>
    <xf numFmtId="0" fontId="20" fillId="0" borderId="15" xfId="1" applyFont="1" applyBorder="1" applyAlignment="1">
      <alignment horizontal="center"/>
    </xf>
    <xf numFmtId="0" fontId="20" fillId="0" borderId="16" xfId="1" applyFont="1" applyBorder="1"/>
    <xf numFmtId="0" fontId="24" fillId="0" borderId="17" xfId="1" applyFont="1" applyBorder="1"/>
    <xf numFmtId="166" fontId="24" fillId="0" borderId="18" xfId="1" applyNumberFormat="1" applyFont="1" applyBorder="1"/>
    <xf numFmtId="10" fontId="23" fillId="0" borderId="19" xfId="51" applyNumberFormat="1" applyFont="1" applyBorder="1"/>
    <xf numFmtId="0" fontId="24" fillId="0" borderId="20" xfId="1" applyFont="1" applyBorder="1"/>
    <xf numFmtId="166" fontId="24" fillId="0" borderId="21" xfId="1" applyNumberFormat="1" applyFont="1" applyBorder="1"/>
    <xf numFmtId="0" fontId="24" fillId="0" borderId="22" xfId="1" applyFont="1" applyBorder="1"/>
    <xf numFmtId="166" fontId="24" fillId="0" borderId="23" xfId="1" applyNumberFormat="1" applyFont="1" applyBorder="1"/>
    <xf numFmtId="0" fontId="24" fillId="0" borderId="24" xfId="1" applyFont="1" applyBorder="1"/>
    <xf numFmtId="0" fontId="0" fillId="0" borderId="0" xfId="1" applyFont="1" applyFill="1"/>
    <xf numFmtId="174" fontId="33" fillId="0" borderId="0" xfId="1" applyNumberFormat="1" applyFont="1" applyAlignment="1" applyProtection="1">
      <alignment horizontal="right"/>
    </xf>
    <xf numFmtId="171" fontId="14" fillId="0" borderId="0" xfId="1" applyNumberFormat="1" applyFont="1" applyFill="1" applyBorder="1" applyProtection="1"/>
    <xf numFmtId="165" fontId="34" fillId="0" borderId="0" xfId="1" applyNumberFormat="1" applyFont="1" applyFill="1" applyBorder="1" applyProtection="1"/>
    <xf numFmtId="165" fontId="34" fillId="24" borderId="0" xfId="1" applyNumberFormat="1" applyFont="1" applyFill="1" applyBorder="1" applyProtection="1"/>
    <xf numFmtId="175" fontId="18" fillId="24" borderId="0" xfId="1" applyNumberFormat="1" applyFont="1" applyFill="1" applyBorder="1"/>
    <xf numFmtId="9" fontId="18" fillId="0" borderId="0" xfId="51" applyFont="1" applyProtection="1"/>
    <xf numFmtId="175" fontId="18" fillId="0" borderId="25" xfId="1" applyNumberFormat="1" applyFont="1" applyBorder="1"/>
    <xf numFmtId="175" fontId="18" fillId="0" borderId="0" xfId="1" applyNumberFormat="1" applyFont="1" applyBorder="1"/>
    <xf numFmtId="174" fontId="33" fillId="0" borderId="0" xfId="1" applyNumberFormat="1" applyFont="1" applyFill="1" applyBorder="1" applyProtection="1"/>
    <xf numFmtId="174" fontId="33" fillId="24" borderId="0" xfId="1" applyNumberFormat="1" applyFont="1" applyFill="1" applyBorder="1" applyProtection="1"/>
    <xf numFmtId="174" fontId="33" fillId="24" borderId="0" xfId="1" applyNumberFormat="1" applyFont="1" applyFill="1" applyProtection="1"/>
    <xf numFmtId="174" fontId="33" fillId="0" borderId="0" xfId="51" applyNumberFormat="1" applyFont="1" applyFill="1" applyAlignment="1" applyProtection="1">
      <alignment horizontal="center"/>
    </xf>
    <xf numFmtId="174" fontId="33" fillId="0" borderId="0" xfId="1" applyNumberFormat="1" applyFont="1" applyProtection="1"/>
    <xf numFmtId="165" fontId="35" fillId="25" borderId="0" xfId="1" applyNumberFormat="1" applyFont="1" applyFill="1" applyBorder="1" applyProtection="1"/>
    <xf numFmtId="165" fontId="34" fillId="25" borderId="0" xfId="1" applyNumberFormat="1" applyFont="1" applyFill="1" applyBorder="1" applyProtection="1"/>
    <xf numFmtId="165" fontId="34" fillId="25" borderId="0" xfId="1" applyNumberFormat="1" applyFont="1" applyFill="1" applyProtection="1"/>
    <xf numFmtId="9" fontId="18" fillId="25" borderId="0" xfId="51" applyFont="1" applyFill="1" applyProtection="1"/>
    <xf numFmtId="165" fontId="0" fillId="24" borderId="0" xfId="1" applyNumberFormat="1" applyFont="1" applyFill="1"/>
    <xf numFmtId="165" fontId="34" fillId="24" borderId="0" xfId="1" applyNumberFormat="1" applyFont="1" applyFill="1" applyProtection="1"/>
    <xf numFmtId="9" fontId="18" fillId="24" borderId="0" xfId="51" applyFont="1" applyFill="1" applyProtection="1"/>
    <xf numFmtId="165" fontId="36" fillId="24" borderId="0" xfId="1" applyNumberFormat="1" applyFont="1" applyFill="1" applyProtection="1"/>
    <xf numFmtId="176" fontId="37" fillId="24" borderId="0" xfId="1" applyNumberFormat="1" applyFont="1" applyFill="1" applyBorder="1" applyAlignment="1" applyProtection="1">
      <alignment horizontal="center"/>
    </xf>
    <xf numFmtId="165" fontId="38" fillId="24" borderId="0" xfId="1" applyNumberFormat="1" applyFont="1" applyFill="1" applyBorder="1" applyProtection="1"/>
    <xf numFmtId="0" fontId="37" fillId="25" borderId="26" xfId="1" applyFont="1" applyFill="1" applyBorder="1" applyAlignment="1" applyProtection="1">
      <alignment horizontal="center"/>
    </xf>
    <xf numFmtId="170" fontId="17" fillId="25" borderId="26" xfId="51" applyNumberFormat="1" applyFont="1" applyFill="1" applyBorder="1" applyAlignment="1" applyProtection="1">
      <alignment horizontal="center"/>
    </xf>
    <xf numFmtId="165" fontId="37" fillId="24" borderId="0" xfId="1" applyNumberFormat="1" applyFont="1" applyFill="1" applyBorder="1" applyAlignment="1" applyProtection="1">
      <alignment horizontal="center"/>
    </xf>
    <xf numFmtId="0" fontId="37" fillId="25" borderId="27" xfId="1" applyFont="1" applyFill="1" applyBorder="1" applyAlignment="1" applyProtection="1">
      <alignment horizontal="center"/>
    </xf>
    <xf numFmtId="170" fontId="17" fillId="25" borderId="27" xfId="51" quotePrefix="1" applyNumberFormat="1" applyFont="1" applyFill="1" applyBorder="1" applyAlignment="1" applyProtection="1">
      <alignment horizontal="center"/>
    </xf>
    <xf numFmtId="165" fontId="37" fillId="25" borderId="28" xfId="1" applyNumberFormat="1" applyFont="1" applyFill="1" applyBorder="1" applyProtection="1"/>
    <xf numFmtId="165" fontId="39" fillId="24" borderId="0" xfId="1" applyNumberFormat="1" applyFont="1" applyFill="1" applyBorder="1" applyProtection="1"/>
    <xf numFmtId="165" fontId="39" fillId="26" borderId="28" xfId="1" applyNumberFormat="1" applyFont="1" applyFill="1" applyBorder="1" applyProtection="1"/>
    <xf numFmtId="170" fontId="40" fillId="26" borderId="28" xfId="51" applyNumberFormat="1" applyFont="1" applyFill="1" applyBorder="1" applyProtection="1"/>
    <xf numFmtId="165" fontId="37" fillId="25" borderId="29" xfId="1" applyNumberFormat="1" applyFont="1" applyFill="1" applyBorder="1" applyProtection="1"/>
    <xf numFmtId="177" fontId="39" fillId="26" borderId="29" xfId="1" applyNumberFormat="1" applyFont="1" applyFill="1" applyBorder="1" applyProtection="1"/>
    <xf numFmtId="165" fontId="39" fillId="26" borderId="29" xfId="1" applyNumberFormat="1" applyFont="1" applyFill="1" applyBorder="1" applyProtection="1"/>
    <xf numFmtId="170" fontId="41" fillId="26" borderId="29" xfId="51" applyNumberFormat="1" applyFont="1" applyFill="1" applyBorder="1" applyProtection="1"/>
    <xf numFmtId="165" fontId="42" fillId="24" borderId="0" xfId="1" applyNumberFormat="1" applyFont="1" applyFill="1" applyBorder="1" applyProtection="1"/>
    <xf numFmtId="165" fontId="42" fillId="26" borderId="29" xfId="1" applyNumberFormat="1" applyFont="1" applyFill="1" applyBorder="1" applyProtection="1"/>
    <xf numFmtId="170" fontId="38" fillId="25" borderId="29" xfId="51" applyNumberFormat="1" applyFont="1" applyFill="1" applyBorder="1" applyProtection="1"/>
    <xf numFmtId="170" fontId="42" fillId="24" borderId="0" xfId="51" applyNumberFormat="1" applyFont="1" applyFill="1" applyBorder="1" applyProtection="1"/>
    <xf numFmtId="170" fontId="42" fillId="26" borderId="29" xfId="51" applyNumberFormat="1" applyFont="1" applyFill="1" applyBorder="1" applyProtection="1"/>
    <xf numFmtId="170" fontId="40" fillId="26" borderId="29" xfId="51" applyNumberFormat="1" applyFont="1" applyFill="1" applyBorder="1" applyProtection="1"/>
    <xf numFmtId="165" fontId="37" fillId="25" borderId="29" xfId="1" applyNumberFormat="1" applyFont="1" applyFill="1" applyBorder="1" applyAlignment="1" applyProtection="1">
      <alignment wrapText="1"/>
    </xf>
    <xf numFmtId="165" fontId="42" fillId="24" borderId="30" xfId="1" applyNumberFormat="1" applyFont="1" applyFill="1" applyBorder="1" applyProtection="1"/>
    <xf numFmtId="170" fontId="37" fillId="25" borderId="29" xfId="51" applyNumberFormat="1" applyFont="1" applyFill="1" applyBorder="1" applyProtection="1"/>
    <xf numFmtId="170" fontId="34" fillId="26" borderId="29" xfId="51" applyNumberFormat="1" applyFont="1" applyFill="1" applyBorder="1" applyProtection="1"/>
    <xf numFmtId="173" fontId="37" fillId="25" borderId="29" xfId="1" applyNumberFormat="1" applyFont="1" applyFill="1" applyBorder="1" applyProtection="1"/>
    <xf numFmtId="173" fontId="42" fillId="24" borderId="0" xfId="1" applyNumberFormat="1" applyFont="1" applyFill="1" applyBorder="1" applyProtection="1"/>
    <xf numFmtId="173" fontId="42" fillId="26" borderId="29" xfId="1" applyNumberFormat="1" applyFont="1" applyFill="1" applyBorder="1" applyProtection="1"/>
    <xf numFmtId="173" fontId="43" fillId="24" borderId="0" xfId="1" applyNumberFormat="1" applyFont="1" applyFill="1" applyBorder="1" applyProtection="1"/>
    <xf numFmtId="173" fontId="43" fillId="0" borderId="27" xfId="1" applyNumberFormat="1" applyFont="1" applyFill="1" applyBorder="1" applyProtection="1"/>
    <xf numFmtId="170" fontId="44" fillId="0" borderId="31" xfId="51" applyNumberFormat="1" applyFont="1" applyFill="1" applyBorder="1" applyProtection="1"/>
    <xf numFmtId="173" fontId="43" fillId="24" borderId="32" xfId="1" applyNumberFormat="1" applyFont="1" applyFill="1" applyBorder="1" applyProtection="1"/>
    <xf numFmtId="170" fontId="44" fillId="24" borderId="33" xfId="51" applyNumberFormat="1" applyFont="1" applyFill="1" applyBorder="1" applyProtection="1"/>
    <xf numFmtId="0" fontId="0" fillId="24" borderId="0" xfId="1" applyFont="1" applyFill="1" applyBorder="1"/>
    <xf numFmtId="165" fontId="37" fillId="25" borderId="25" xfId="1" applyNumberFormat="1" applyFont="1" applyFill="1" applyBorder="1" applyProtection="1"/>
    <xf numFmtId="165" fontId="42" fillId="26" borderId="25" xfId="1" applyNumberFormat="1" applyFont="1" applyFill="1" applyBorder="1" applyProtection="1"/>
    <xf numFmtId="165" fontId="45" fillId="0" borderId="0" xfId="1" applyNumberFormat="1" applyFont="1" applyProtection="1"/>
    <xf numFmtId="165" fontId="42" fillId="0" borderId="0" xfId="1" applyNumberFormat="1" applyFont="1" applyBorder="1" applyProtection="1"/>
    <xf numFmtId="9" fontId="46" fillId="0" borderId="0" xfId="51" quotePrefix="1" applyFont="1" applyFill="1" applyBorder="1" applyAlignment="1" applyProtection="1">
      <alignment horizontal="center"/>
    </xf>
    <xf numFmtId="165" fontId="45" fillId="24" borderId="0" xfId="1" applyNumberFormat="1" applyFont="1" applyFill="1" applyProtection="1"/>
    <xf numFmtId="9" fontId="46" fillId="24" borderId="0" xfId="51" quotePrefix="1" applyFont="1" applyFill="1" applyBorder="1" applyAlignment="1" applyProtection="1">
      <alignment horizontal="center"/>
    </xf>
    <xf numFmtId="165" fontId="34" fillId="26" borderId="28" xfId="1" applyNumberFormat="1" applyFont="1" applyFill="1" applyBorder="1" applyProtection="1"/>
    <xf numFmtId="165" fontId="42" fillId="26" borderId="28" xfId="1" applyNumberFormat="1" applyFont="1" applyFill="1" applyBorder="1" applyProtection="1"/>
    <xf numFmtId="165" fontId="34" fillId="26" borderId="29" xfId="1" applyNumberFormat="1" applyFont="1" applyFill="1" applyBorder="1" applyProtection="1"/>
    <xf numFmtId="165" fontId="37" fillId="25" borderId="29" xfId="1" applyNumberFormat="1" applyFont="1" applyFill="1" applyBorder="1" applyAlignment="1" applyProtection="1">
      <alignment horizontal="center"/>
    </xf>
    <xf numFmtId="170" fontId="47" fillId="24" borderId="0" xfId="51" applyNumberFormat="1" applyFont="1" applyFill="1" applyBorder="1" applyProtection="1"/>
    <xf numFmtId="170" fontId="47" fillId="26" borderId="29" xfId="51" applyNumberFormat="1" applyFont="1" applyFill="1" applyBorder="1" applyProtection="1"/>
    <xf numFmtId="170" fontId="48" fillId="26" borderId="29" xfId="51" applyNumberFormat="1" applyFont="1" applyFill="1" applyBorder="1" applyProtection="1"/>
    <xf numFmtId="170" fontId="37" fillId="25" borderId="31" xfId="51" applyNumberFormat="1" applyFont="1" applyFill="1" applyBorder="1" applyProtection="1"/>
    <xf numFmtId="170" fontId="42" fillId="26" borderId="31" xfId="51" applyNumberFormat="1" applyFont="1" applyFill="1" applyBorder="1" applyProtection="1"/>
    <xf numFmtId="170" fontId="41" fillId="26" borderId="31" xfId="51" applyNumberFormat="1" applyFont="1" applyFill="1" applyBorder="1" applyProtection="1"/>
    <xf numFmtId="170" fontId="37" fillId="0" borderId="0" xfId="51" applyNumberFormat="1" applyFont="1" applyFill="1" applyBorder="1" applyProtection="1"/>
    <xf numFmtId="170" fontId="42" fillId="0" borderId="0" xfId="51" applyNumberFormat="1" applyFont="1" applyFill="1" applyBorder="1" applyProtection="1"/>
    <xf numFmtId="170" fontId="41" fillId="0" borderId="0" xfId="51" applyNumberFormat="1" applyFont="1" applyFill="1" applyBorder="1" applyProtection="1"/>
    <xf numFmtId="165" fontId="38" fillId="0" borderId="29" xfId="1" applyNumberFormat="1" applyFont="1" applyFill="1" applyBorder="1" applyProtection="1"/>
    <xf numFmtId="165" fontId="42" fillId="0" borderId="0" xfId="1" applyNumberFormat="1" applyFont="1" applyFill="1" applyBorder="1" applyProtection="1"/>
    <xf numFmtId="165" fontId="42" fillId="0" borderId="29" xfId="1" applyNumberFormat="1" applyFont="1" applyFill="1" applyBorder="1" applyProtection="1"/>
    <xf numFmtId="170" fontId="41" fillId="0" borderId="29" xfId="51" applyNumberFormat="1" applyFont="1" applyFill="1" applyBorder="1" applyProtection="1"/>
    <xf numFmtId="165" fontId="34" fillId="0" borderId="29" xfId="1" applyNumberFormat="1" applyFont="1" applyFill="1" applyBorder="1" applyProtection="1"/>
    <xf numFmtId="165" fontId="38" fillId="0" borderId="31" xfId="1" applyNumberFormat="1" applyFont="1" applyFill="1" applyBorder="1" applyProtection="1"/>
    <xf numFmtId="165" fontId="42" fillId="0" borderId="31" xfId="1" applyNumberFormat="1" applyFont="1" applyFill="1" applyBorder="1" applyProtection="1"/>
    <xf numFmtId="170" fontId="41" fillId="0" borderId="31" xfId="51" applyNumberFormat="1" applyFont="1" applyFill="1" applyBorder="1" applyProtection="1"/>
    <xf numFmtId="165" fontId="14" fillId="0" borderId="0" xfId="1" applyNumberFormat="1" applyFont="1" applyFill="1" applyProtection="1"/>
    <xf numFmtId="165" fontId="34" fillId="0" borderId="0" xfId="1" applyNumberFormat="1" applyFont="1" applyFill="1" applyProtection="1"/>
    <xf numFmtId="9" fontId="18" fillId="0" borderId="0" xfId="51" applyFont="1" applyFill="1" applyProtection="1"/>
    <xf numFmtId="0" fontId="0" fillId="24" borderId="0" xfId="1" applyFont="1" applyFill="1"/>
    <xf numFmtId="170" fontId="41" fillId="26" borderId="25" xfId="51" applyNumberFormat="1" applyFont="1" applyFill="1" applyBorder="1" applyProtection="1"/>
    <xf numFmtId="170" fontId="41" fillId="26" borderId="28" xfId="51" applyNumberFormat="1" applyFont="1" applyFill="1" applyBorder="1" applyProtection="1"/>
    <xf numFmtId="0" fontId="32" fillId="0" borderId="0" xfId="1" applyFont="1" applyBorder="1"/>
    <xf numFmtId="0" fontId="32" fillId="24" borderId="0" xfId="1" applyFont="1" applyFill="1" applyBorder="1"/>
    <xf numFmtId="165" fontId="52" fillId="0" borderId="0" xfId="1" applyNumberFormat="1" applyFont="1" applyFill="1" applyBorder="1" applyProtection="1"/>
    <xf numFmtId="0" fontId="0" fillId="0" borderId="0" xfId="1" quotePrefix="1" applyFont="1"/>
    <xf numFmtId="0" fontId="32" fillId="0" borderId="0" xfId="1" quotePrefix="1" applyFont="1" applyFill="1" applyBorder="1"/>
    <xf numFmtId="0" fontId="32" fillId="0" borderId="0" xfId="1" applyFont="1" applyFill="1" applyBorder="1"/>
    <xf numFmtId="165" fontId="51" fillId="0" borderId="0" xfId="1" applyNumberFormat="1" applyFont="1" applyFill="1" applyBorder="1"/>
    <xf numFmtId="170" fontId="0" fillId="0" borderId="0" xfId="51" applyNumberFormat="1" applyFont="1" applyFill="1"/>
    <xf numFmtId="165" fontId="32" fillId="0" borderId="0" xfId="38" applyNumberFormat="1" applyFont="1" applyFill="1" applyBorder="1"/>
    <xf numFmtId="0" fontId="53" fillId="0" borderId="0" xfId="1" applyFont="1"/>
    <xf numFmtId="0" fontId="53" fillId="0" borderId="0" xfId="1" applyFont="1" applyFill="1"/>
    <xf numFmtId="165" fontId="53" fillId="0" borderId="0" xfId="1" applyNumberFormat="1" applyFont="1" applyFill="1"/>
    <xf numFmtId="165" fontId="32" fillId="0" borderId="0" xfId="1" applyNumberFormat="1" applyFont="1" applyFill="1" applyBorder="1" applyAlignment="1">
      <alignment horizontal="right" indent="1"/>
    </xf>
    <xf numFmtId="165" fontId="52" fillId="28" borderId="0" xfId="1" applyNumberFormat="1" applyFont="1" applyFill="1" applyBorder="1" applyProtection="1"/>
    <xf numFmtId="0" fontId="72" fillId="27" borderId="0" xfId="46" applyFill="1"/>
    <xf numFmtId="3" fontId="51" fillId="27" borderId="0" xfId="46" applyNumberFormat="1" applyFont="1" applyFill="1" applyBorder="1" applyAlignment="1">
      <alignment horizontal="center" vertical="center"/>
    </xf>
    <xf numFmtId="0" fontId="72" fillId="0" borderId="0" xfId="46"/>
    <xf numFmtId="0" fontId="51" fillId="27" borderId="0" xfId="46" applyFont="1" applyFill="1" applyBorder="1"/>
    <xf numFmtId="14" fontId="51" fillId="27" borderId="0" xfId="46" applyNumberFormat="1" applyFont="1" applyFill="1" applyBorder="1" applyAlignment="1">
      <alignment horizontal="center"/>
    </xf>
    <xf numFmtId="0" fontId="71" fillId="0" borderId="0" xfId="46" applyFont="1" applyBorder="1"/>
    <xf numFmtId="177" fontId="72" fillId="0" borderId="0" xfId="46" applyNumberFormat="1"/>
    <xf numFmtId="0" fontId="32" fillId="0" borderId="0" xfId="46" applyFont="1" applyBorder="1"/>
    <xf numFmtId="0" fontId="51" fillId="0" borderId="0" xfId="46" applyFont="1" applyFill="1" applyBorder="1"/>
    <xf numFmtId="177" fontId="51" fillId="0" borderId="0" xfId="46" applyNumberFormat="1" applyFont="1"/>
    <xf numFmtId="0" fontId="17" fillId="27" borderId="32" xfId="1" applyFont="1" applyFill="1" applyBorder="1"/>
    <xf numFmtId="180" fontId="51" fillId="27" borderId="0" xfId="1" applyNumberFormat="1" applyFont="1" applyFill="1" applyAlignment="1">
      <alignment horizontal="center" wrapText="1"/>
    </xf>
    <xf numFmtId="180" fontId="70" fillId="29" borderId="0" xfId="1" applyNumberFormat="1" applyFont="1" applyFill="1" applyAlignment="1">
      <alignment horizontal="center" wrapText="1"/>
    </xf>
    <xf numFmtId="180" fontId="70" fillId="0" borderId="0" xfId="1" applyNumberFormat="1" applyFont="1" applyFill="1" applyAlignment="1">
      <alignment horizontal="center" wrapText="1"/>
    </xf>
    <xf numFmtId="180" fontId="51" fillId="0" borderId="0" xfId="1" applyNumberFormat="1" applyFont="1" applyFill="1" applyAlignment="1">
      <alignment horizontal="center" wrapText="1"/>
    </xf>
    <xf numFmtId="0" fontId="20" fillId="0" borderId="0" xfId="1" applyFont="1" applyFill="1" applyBorder="1"/>
    <xf numFmtId="0" fontId="24" fillId="0" borderId="0" xfId="1" applyFont="1" applyFill="1" applyBorder="1"/>
    <xf numFmtId="0" fontId="28" fillId="0" borderId="0" xfId="1" applyFont="1" applyFill="1" applyBorder="1"/>
    <xf numFmtId="166" fontId="24" fillId="0" borderId="0" xfId="1" applyNumberFormat="1" applyFont="1" applyFill="1" applyBorder="1"/>
    <xf numFmtId="166" fontId="28" fillId="0" borderId="0" xfId="1" applyNumberFormat="1" applyFont="1" applyFill="1" applyBorder="1"/>
    <xf numFmtId="0" fontId="19" fillId="0" borderId="0" xfId="1" applyFont="1" applyFill="1" applyBorder="1"/>
    <xf numFmtId="0" fontId="23" fillId="0" borderId="0" xfId="1" applyFont="1" applyFill="1" applyBorder="1"/>
    <xf numFmtId="0" fontId="30" fillId="0" borderId="0" xfId="1" applyFont="1" applyFill="1" applyBorder="1"/>
    <xf numFmtId="0" fontId="0" fillId="0" borderId="0" xfId="0" applyBorder="1"/>
    <xf numFmtId="0" fontId="11" fillId="0" borderId="0" xfId="0" applyFont="1"/>
    <xf numFmtId="0" fontId="0" fillId="0" borderId="0" xfId="0" applyFill="1" applyBorder="1"/>
    <xf numFmtId="0" fontId="13" fillId="0" borderId="0" xfId="0" applyFont="1"/>
    <xf numFmtId="0" fontId="11" fillId="0" borderId="0" xfId="0" applyFont="1" applyFill="1"/>
    <xf numFmtId="0" fontId="0" fillId="0" borderId="0" xfId="0" applyFill="1"/>
    <xf numFmtId="0" fontId="11" fillId="0" borderId="0" xfId="0" applyFont="1" applyFill="1" applyBorder="1"/>
    <xf numFmtId="0" fontId="102" fillId="0" borderId="0" xfId="1" applyFont="1" applyFill="1" applyBorder="1"/>
    <xf numFmtId="0" fontId="101" fillId="0" borderId="0" xfId="56" applyFont="1" applyFill="1"/>
    <xf numFmtId="0" fontId="104" fillId="0" borderId="0" xfId="0" applyFont="1" applyFill="1" applyBorder="1" applyAlignment="1">
      <alignment horizontal="left" indent="1"/>
    </xf>
    <xf numFmtId="3" fontId="108" fillId="0" borderId="0" xfId="0" applyNumberFormat="1" applyFont="1" applyFill="1" applyBorder="1" applyAlignment="1">
      <alignment horizontal="center" vertical="top" wrapText="1"/>
    </xf>
    <xf numFmtId="196" fontId="106" fillId="0" borderId="0" xfId="44" applyNumberFormat="1" applyFont="1" applyFill="1" applyBorder="1" applyAlignment="1">
      <alignment horizontal="right" vertical="top" wrapText="1" indent="1"/>
    </xf>
    <xf numFmtId="196" fontId="108" fillId="0" borderId="0" xfId="44" applyNumberFormat="1" applyFont="1" applyFill="1" applyBorder="1" applyAlignment="1">
      <alignment horizontal="right" vertical="top" wrapText="1" indent="1"/>
    </xf>
    <xf numFmtId="173" fontId="108" fillId="0" borderId="0" xfId="44" applyFont="1" applyFill="1" applyBorder="1" applyAlignment="1">
      <alignment horizontal="right" vertical="top" wrapText="1" indent="1"/>
    </xf>
    <xf numFmtId="173" fontId="108" fillId="0" borderId="0" xfId="44" applyFont="1" applyFill="1" applyBorder="1"/>
    <xf numFmtId="3" fontId="108" fillId="0" borderId="0" xfId="44" applyNumberFormat="1" applyFont="1" applyFill="1" applyBorder="1" applyAlignment="1">
      <alignment horizontal="right" vertical="top" wrapText="1" indent="1"/>
    </xf>
    <xf numFmtId="196" fontId="109" fillId="0" borderId="0" xfId="44" applyNumberFormat="1" applyFont="1" applyFill="1" applyBorder="1" applyAlignment="1">
      <alignment horizontal="right" vertical="top" wrapText="1" indent="1"/>
    </xf>
    <xf numFmtId="196" fontId="108" fillId="0" borderId="0" xfId="44" applyNumberFormat="1" applyFont="1" applyFill="1" applyBorder="1"/>
    <xf numFmtId="37" fontId="106" fillId="0" borderId="0" xfId="44" applyNumberFormat="1" applyFont="1" applyFill="1" applyBorder="1" applyAlignment="1">
      <alignment horizontal="right" vertical="top" wrapText="1" indent="1"/>
    </xf>
    <xf numFmtId="196" fontId="107" fillId="0" borderId="0" xfId="44" applyNumberFormat="1" applyFont="1" applyFill="1" applyBorder="1" applyAlignment="1">
      <alignment horizontal="right" vertical="top" wrapText="1" indent="1"/>
    </xf>
    <xf numFmtId="0" fontId="13" fillId="0" borderId="0" xfId="0" applyFont="1" applyFill="1"/>
    <xf numFmtId="0" fontId="0" fillId="0" borderId="0" xfId="0" applyFill="1" applyAlignment="1">
      <alignment horizontal="center"/>
    </xf>
    <xf numFmtId="169" fontId="108" fillId="0" borderId="0" xfId="44" applyNumberFormat="1" applyFont="1" applyFill="1" applyBorder="1" applyAlignment="1">
      <alignment horizontal="right" vertical="top" wrapText="1" indent="1"/>
    </xf>
    <xf numFmtId="0" fontId="0" fillId="0" borderId="0" xfId="0"/>
    <xf numFmtId="0" fontId="101" fillId="0" borderId="0" xfId="56" applyFont="1" applyFill="1" applyAlignment="1">
      <alignment horizontal="center"/>
    </xf>
    <xf numFmtId="14" fontId="102" fillId="0" borderId="34" xfId="56" applyNumberFormat="1" applyFont="1" applyFill="1" applyBorder="1" applyAlignment="1">
      <alignment horizontal="center"/>
    </xf>
    <xf numFmtId="14" fontId="102" fillId="0" borderId="0" xfId="56" applyNumberFormat="1" applyFont="1" applyFill="1" applyBorder="1" applyAlignment="1">
      <alignment horizontal="center"/>
    </xf>
    <xf numFmtId="1" fontId="102" fillId="0" borderId="57" xfId="56" applyNumberFormat="1" applyFont="1" applyFill="1" applyBorder="1" applyAlignment="1">
      <alignment horizontal="center"/>
    </xf>
    <xf numFmtId="0" fontId="101" fillId="0" borderId="40" xfId="56" applyFont="1" applyFill="1" applyBorder="1" applyAlignment="1">
      <alignment horizontal="center"/>
    </xf>
    <xf numFmtId="0" fontId="101" fillId="0" borderId="37" xfId="56" applyFont="1" applyFill="1" applyBorder="1"/>
    <xf numFmtId="0" fontId="101" fillId="0" borderId="36" xfId="56" applyFont="1" applyFill="1" applyBorder="1"/>
    <xf numFmtId="0" fontId="101" fillId="0" borderId="56" xfId="56" applyFont="1" applyFill="1" applyBorder="1"/>
    <xf numFmtId="0" fontId="101" fillId="0" borderId="0" xfId="56" applyFont="1"/>
    <xf numFmtId="0" fontId="101" fillId="0" borderId="34" xfId="56" applyFont="1" applyFill="1" applyBorder="1"/>
    <xf numFmtId="0" fontId="101" fillId="0" borderId="0" xfId="56" applyFont="1" applyFill="1" applyBorder="1"/>
    <xf numFmtId="0" fontId="101" fillId="0" borderId="57" xfId="56" applyFont="1" applyFill="1" applyBorder="1"/>
    <xf numFmtId="0" fontId="102" fillId="0" borderId="0" xfId="56" applyFont="1" applyFill="1" applyAlignment="1">
      <alignment horizontal="center"/>
    </xf>
    <xf numFmtId="0" fontId="102" fillId="0" borderId="0" xfId="56" applyFont="1" applyFill="1"/>
    <xf numFmtId="181" fontId="102" fillId="0" borderId="34" xfId="56" applyNumberFormat="1" applyFont="1" applyFill="1" applyBorder="1" applyAlignment="1">
      <alignment horizontal="right" indent="1"/>
    </xf>
    <xf numFmtId="181" fontId="102" fillId="0" borderId="0" xfId="56" applyNumberFormat="1" applyFont="1" applyFill="1" applyBorder="1" applyAlignment="1">
      <alignment horizontal="right" indent="1"/>
    </xf>
    <xf numFmtId="181" fontId="102" fillId="0" borderId="57" xfId="56" applyNumberFormat="1" applyFont="1" applyFill="1" applyBorder="1" applyAlignment="1">
      <alignment horizontal="right" indent="1"/>
    </xf>
    <xf numFmtId="0" fontId="102" fillId="0" borderId="0" xfId="56" applyFont="1"/>
    <xf numFmtId="181" fontId="101" fillId="0" borderId="34" xfId="56" applyNumberFormat="1" applyFont="1" applyFill="1" applyBorder="1" applyAlignment="1">
      <alignment horizontal="right" indent="1"/>
    </xf>
    <xf numFmtId="181" fontId="101" fillId="0" borderId="0" xfId="56" applyNumberFormat="1" applyFont="1" applyFill="1" applyBorder="1" applyAlignment="1">
      <alignment horizontal="right" indent="1"/>
    </xf>
    <xf numFmtId="181" fontId="101" fillId="0" borderId="57" xfId="56" applyNumberFormat="1" applyFont="1" applyFill="1" applyBorder="1" applyAlignment="1">
      <alignment horizontal="right" indent="1"/>
    </xf>
    <xf numFmtId="182" fontId="102" fillId="0" borderId="34" xfId="56" applyNumberFormat="1" applyFont="1" applyFill="1" applyBorder="1" applyAlignment="1">
      <alignment horizontal="right" indent="1"/>
    </xf>
    <xf numFmtId="182" fontId="102" fillId="0" borderId="0" xfId="56" applyNumberFormat="1" applyFont="1" applyFill="1" applyBorder="1" applyAlignment="1">
      <alignment horizontal="right" indent="1"/>
    </xf>
    <xf numFmtId="172" fontId="102" fillId="0" borderId="34" xfId="56" applyNumberFormat="1" applyFont="1" applyFill="1" applyBorder="1" applyAlignment="1">
      <alignment horizontal="right" indent="1"/>
    </xf>
    <xf numFmtId="172" fontId="102" fillId="0" borderId="0" xfId="56" applyNumberFormat="1" applyFont="1" applyFill="1" applyBorder="1" applyAlignment="1">
      <alignment horizontal="right" indent="1"/>
    </xf>
    <xf numFmtId="181" fontId="102" fillId="0" borderId="0" xfId="56" applyNumberFormat="1" applyFont="1" applyFill="1"/>
    <xf numFmtId="0" fontId="102" fillId="0" borderId="0" xfId="56" applyFont="1" applyAlignment="1">
      <alignment horizontal="center"/>
    </xf>
    <xf numFmtId="169" fontId="101" fillId="0" borderId="34" xfId="56" applyNumberFormat="1" applyFont="1" applyFill="1" applyBorder="1" applyAlignment="1">
      <alignment horizontal="right" indent="1"/>
    </xf>
    <xf numFmtId="169" fontId="101" fillId="0" borderId="0" xfId="56" applyNumberFormat="1" applyFont="1" applyFill="1" applyBorder="1" applyAlignment="1">
      <alignment horizontal="right" indent="1"/>
    </xf>
    <xf numFmtId="169" fontId="102" fillId="0" borderId="34" xfId="56" applyNumberFormat="1" applyFont="1" applyFill="1" applyBorder="1" applyAlignment="1">
      <alignment horizontal="right" indent="1"/>
    </xf>
    <xf numFmtId="169" fontId="102" fillId="0" borderId="0" xfId="56" applyNumberFormat="1" applyFont="1" applyFill="1" applyBorder="1" applyAlignment="1">
      <alignment horizontal="right" indent="1"/>
    </xf>
    <xf numFmtId="169" fontId="102" fillId="0" borderId="57" xfId="56" applyNumberFormat="1" applyFont="1" applyFill="1" applyBorder="1" applyAlignment="1">
      <alignment horizontal="right" indent="1"/>
    </xf>
    <xf numFmtId="181" fontId="101" fillId="0" borderId="34" xfId="56" applyNumberFormat="1" applyFont="1" applyFill="1" applyBorder="1"/>
    <xf numFmtId="181" fontId="101" fillId="0" borderId="0" xfId="56" applyNumberFormat="1" applyFont="1" applyFill="1" applyBorder="1"/>
    <xf numFmtId="0" fontId="101" fillId="0" borderId="38" xfId="56" applyFont="1" applyFill="1" applyBorder="1"/>
    <xf numFmtId="0" fontId="101" fillId="0" borderId="39" xfId="56" applyFont="1" applyFill="1" applyBorder="1"/>
    <xf numFmtId="181" fontId="101" fillId="0" borderId="0" xfId="56" applyNumberFormat="1" applyFont="1" applyFill="1" applyBorder="1" applyAlignment="1">
      <alignment horizontal="right" indent="2"/>
    </xf>
    <xf numFmtId="0" fontId="101" fillId="0" borderId="37" xfId="56" applyFont="1" applyFill="1" applyBorder="1" applyAlignment="1">
      <alignment horizontal="right" indent="1"/>
    </xf>
    <xf numFmtId="0" fontId="101" fillId="0" borderId="36" xfId="56" applyFont="1" applyFill="1" applyBorder="1" applyAlignment="1">
      <alignment horizontal="right" indent="1"/>
    </xf>
    <xf numFmtId="0" fontId="101" fillId="0" borderId="56" xfId="56" applyFont="1" applyFill="1" applyBorder="1" applyAlignment="1">
      <alignment horizontal="right" indent="1"/>
    </xf>
    <xf numFmtId="169" fontId="101" fillId="0" borderId="0" xfId="56" applyNumberFormat="1" applyFont="1" applyFill="1"/>
    <xf numFmtId="0" fontId="115" fillId="0" borderId="0" xfId="56" applyFont="1" applyFill="1" applyAlignment="1">
      <alignment horizontal="center"/>
    </xf>
    <xf numFmtId="49" fontId="102" fillId="0" borderId="34" xfId="56" applyNumberFormat="1" applyFont="1" applyFill="1" applyBorder="1" applyAlignment="1">
      <alignment horizontal="center"/>
    </xf>
    <xf numFmtId="181" fontId="101" fillId="0" borderId="50" xfId="56" applyNumberFormat="1" applyFont="1" applyFill="1" applyBorder="1" applyAlignment="1">
      <alignment horizontal="right" indent="1"/>
    </xf>
    <xf numFmtId="181" fontId="101" fillId="0" borderId="57" xfId="56" applyNumberFormat="1" applyFont="1" applyFill="1" applyBorder="1" applyAlignment="1">
      <alignment horizontal="right" indent="2"/>
    </xf>
    <xf numFmtId="0" fontId="101" fillId="0" borderId="50" xfId="56" applyFont="1" applyFill="1" applyBorder="1"/>
    <xf numFmtId="169" fontId="101" fillId="0" borderId="60" xfId="56" applyNumberFormat="1" applyFont="1" applyFill="1" applyBorder="1"/>
    <xf numFmtId="0" fontId="101" fillId="0" borderId="60" xfId="56" applyFont="1" applyFill="1" applyBorder="1"/>
    <xf numFmtId="0" fontId="112" fillId="0" borderId="0" xfId="56" applyFont="1" applyFill="1"/>
    <xf numFmtId="0" fontId="116" fillId="0" borderId="40" xfId="56" applyFont="1" applyFill="1" applyBorder="1" applyAlignment="1">
      <alignment horizontal="center"/>
    </xf>
    <xf numFmtId="0" fontId="116" fillId="0" borderId="0" xfId="56" applyFont="1" applyFill="1" applyBorder="1" applyAlignment="1">
      <alignment horizontal="center"/>
    </xf>
    <xf numFmtId="181" fontId="117" fillId="0" borderId="0" xfId="56" applyNumberFormat="1" applyFont="1" applyFill="1" applyBorder="1" applyAlignment="1">
      <alignment horizontal="right" vertical="center" indent="1"/>
    </xf>
    <xf numFmtId="181" fontId="117" fillId="0" borderId="51" xfId="56" applyNumberFormat="1" applyFont="1" applyFill="1" applyBorder="1" applyAlignment="1">
      <alignment horizontal="right" vertical="center" indent="1"/>
    </xf>
    <xf numFmtId="0" fontId="112" fillId="0" borderId="41" xfId="56" applyFont="1" applyFill="1" applyBorder="1"/>
    <xf numFmtId="0" fontId="112" fillId="0" borderId="40" xfId="56" applyFont="1" applyFill="1" applyBorder="1"/>
    <xf numFmtId="0" fontId="116" fillId="0" borderId="0" xfId="56" applyFont="1" applyFill="1"/>
    <xf numFmtId="0" fontId="112" fillId="0" borderId="53" xfId="56" applyFont="1" applyFill="1" applyBorder="1"/>
    <xf numFmtId="0" fontId="86" fillId="0" borderId="0" xfId="0" applyFont="1"/>
    <xf numFmtId="0" fontId="13" fillId="0" borderId="61" xfId="0" applyFont="1" applyBorder="1"/>
    <xf numFmtId="0" fontId="13" fillId="0" borderId="0" xfId="0" applyFont="1" applyBorder="1"/>
    <xf numFmtId="0" fontId="13" fillId="0" borderId="63" xfId="0" applyFont="1" applyBorder="1"/>
    <xf numFmtId="0" fontId="86" fillId="0" borderId="0" xfId="0" applyFont="1" applyBorder="1"/>
    <xf numFmtId="0" fontId="119" fillId="0" borderId="0" xfId="0" applyFont="1" applyAlignment="1">
      <alignment horizontal="center"/>
    </xf>
    <xf numFmtId="0" fontId="112" fillId="0" borderId="61" xfId="56" applyFont="1" applyFill="1" applyBorder="1"/>
    <xf numFmtId="0" fontId="112" fillId="0" borderId="61" xfId="56" applyFont="1" applyFill="1" applyBorder="1" applyAlignment="1">
      <alignment horizontal="center"/>
    </xf>
    <xf numFmtId="0" fontId="112" fillId="0" borderId="64" xfId="56" applyFont="1" applyFill="1" applyBorder="1" applyAlignment="1">
      <alignment horizontal="center"/>
    </xf>
    <xf numFmtId="0" fontId="108" fillId="0" borderId="0" xfId="0" applyFont="1" applyFill="1"/>
    <xf numFmtId="0" fontId="106" fillId="0" borderId="61" xfId="0" applyFont="1" applyFill="1" applyBorder="1" applyAlignment="1">
      <alignment horizontal="center"/>
    </xf>
    <xf numFmtId="0" fontId="106" fillId="0" borderId="63" xfId="0" applyFont="1" applyFill="1" applyBorder="1" applyAlignment="1">
      <alignment horizontal="center"/>
    </xf>
    <xf numFmtId="0" fontId="0" fillId="0" borderId="58" xfId="0" applyFill="1" applyBorder="1"/>
    <xf numFmtId="0" fontId="0" fillId="0" borderId="55" xfId="0" applyFill="1" applyBorder="1"/>
    <xf numFmtId="0" fontId="108" fillId="0" borderId="51" xfId="0" applyFont="1" applyFill="1" applyBorder="1"/>
    <xf numFmtId="0" fontId="106" fillId="0" borderId="64" xfId="0" applyFont="1" applyFill="1" applyBorder="1" applyAlignment="1">
      <alignment horizontal="center"/>
    </xf>
    <xf numFmtId="0" fontId="106" fillId="0" borderId="65" xfId="0" applyFont="1" applyFill="1" applyBorder="1" applyAlignment="1">
      <alignment horizontal="center"/>
    </xf>
    <xf numFmtId="181" fontId="117" fillId="0" borderId="67" xfId="56" applyNumberFormat="1" applyFont="1" applyFill="1" applyBorder="1" applyAlignment="1">
      <alignment horizontal="right" vertical="center" indent="1"/>
    </xf>
    <xf numFmtId="181" fontId="117" fillId="0" borderId="55" xfId="56" applyNumberFormat="1" applyFont="1" applyFill="1" applyBorder="1" applyAlignment="1">
      <alignment horizontal="right" vertical="center" indent="1"/>
    </xf>
    <xf numFmtId="0" fontId="11" fillId="0" borderId="0" xfId="0" applyFont="1" applyBorder="1"/>
    <xf numFmtId="0" fontId="112" fillId="0" borderId="64" xfId="56" applyFont="1" applyFill="1" applyBorder="1"/>
    <xf numFmtId="9" fontId="105" fillId="0" borderId="0" xfId="51" applyFont="1" applyFill="1" applyAlignment="1">
      <alignment horizontal="right" indent="1"/>
    </xf>
    <xf numFmtId="0" fontId="119" fillId="0" borderId="0" xfId="0" applyFont="1" applyFill="1" applyAlignment="1">
      <alignment horizontal="center"/>
    </xf>
    <xf numFmtId="0" fontId="86" fillId="0" borderId="0" xfId="0" applyFont="1" applyFill="1" applyBorder="1"/>
    <xf numFmtId="0" fontId="13" fillId="0" borderId="0" xfId="0" applyFont="1" applyFill="1" applyBorder="1"/>
    <xf numFmtId="0" fontId="0" fillId="0" borderId="61" xfId="0" applyFill="1" applyBorder="1"/>
    <xf numFmtId="0" fontId="11" fillId="0" borderId="58" xfId="0" applyFont="1" applyFill="1" applyBorder="1"/>
    <xf numFmtId="0" fontId="101" fillId="0" borderId="0" xfId="56" applyFont="1" applyBorder="1"/>
    <xf numFmtId="181" fontId="114" fillId="0" borderId="0" xfId="56" applyNumberFormat="1" applyFont="1" applyFill="1" applyBorder="1" applyAlignment="1">
      <alignment horizontal="right" vertical="center" indent="1"/>
    </xf>
    <xf numFmtId="0" fontId="102" fillId="0" borderId="0" xfId="56" applyFont="1" applyBorder="1"/>
    <xf numFmtId="169" fontId="101" fillId="0" borderId="0" xfId="56" applyNumberFormat="1" applyFont="1" applyFill="1" applyBorder="1"/>
    <xf numFmtId="173" fontId="108" fillId="0" borderId="0" xfId="44" applyFont="1" applyFill="1" applyBorder="1" applyAlignment="1">
      <alignment vertical="top" wrapText="1"/>
    </xf>
    <xf numFmtId="0" fontId="102" fillId="0" borderId="0" xfId="56" applyFont="1" applyFill="1" applyBorder="1"/>
    <xf numFmtId="178" fontId="106" fillId="0" borderId="0" xfId="44" applyNumberFormat="1" applyFont="1" applyFill="1" applyBorder="1" applyAlignment="1">
      <alignment horizontal="right" vertical="top" wrapText="1" indent="1"/>
    </xf>
    <xf numFmtId="196" fontId="106" fillId="0" borderId="0" xfId="44" applyNumberFormat="1" applyFont="1" applyFill="1" applyBorder="1" applyAlignment="1">
      <alignment horizontal="right" wrapText="1" indent="1"/>
    </xf>
    <xf numFmtId="0" fontId="107" fillId="0" borderId="0" xfId="44" applyNumberFormat="1" applyFont="1" applyFill="1" applyBorder="1" applyAlignment="1">
      <alignment horizontal="center" vertical="center" wrapText="1"/>
    </xf>
    <xf numFmtId="181" fontId="101" fillId="0" borderId="0" xfId="56" applyNumberFormat="1" applyFont="1" applyFill="1"/>
    <xf numFmtId="0" fontId="102" fillId="0" borderId="57" xfId="56" applyFont="1" applyFill="1" applyBorder="1"/>
    <xf numFmtId="3" fontId="106" fillId="0" borderId="0" xfId="44" applyNumberFormat="1" applyFont="1" applyFill="1" applyBorder="1" applyAlignment="1">
      <alignment horizontal="right" vertical="top" wrapText="1" indent="1"/>
    </xf>
    <xf numFmtId="3" fontId="106" fillId="0" borderId="0" xfId="44" applyNumberFormat="1" applyFont="1" applyFill="1" applyBorder="1" applyAlignment="1">
      <alignment horizontal="center" vertical="top" wrapText="1"/>
    </xf>
    <xf numFmtId="173" fontId="106" fillId="0" borderId="0" xfId="44" applyFont="1" applyFill="1" applyBorder="1" applyAlignment="1">
      <alignment vertical="top" wrapText="1"/>
    </xf>
    <xf numFmtId="179" fontId="108" fillId="0" borderId="0" xfId="165" applyNumberFormat="1" applyFont="1" applyFill="1" applyBorder="1"/>
    <xf numFmtId="179" fontId="106" fillId="0" borderId="0" xfId="165" applyNumberFormat="1" applyFont="1" applyFill="1" applyBorder="1"/>
    <xf numFmtId="173" fontId="106" fillId="0" borderId="0" xfId="44" applyFont="1" applyFill="1" applyBorder="1"/>
    <xf numFmtId="179" fontId="109" fillId="0" borderId="0" xfId="165" applyNumberFormat="1" applyFont="1" applyFill="1" applyBorder="1" applyAlignment="1">
      <alignment vertical="top"/>
    </xf>
    <xf numFmtId="179" fontId="107" fillId="0" borderId="0" xfId="165" applyNumberFormat="1" applyFont="1" applyFill="1" applyBorder="1" applyAlignment="1">
      <alignment vertical="top"/>
    </xf>
    <xf numFmtId="0" fontId="0" fillId="0" borderId="58" xfId="0" applyBorder="1"/>
    <xf numFmtId="0" fontId="118" fillId="0" borderId="40" xfId="56" applyFont="1" applyFill="1" applyBorder="1" applyAlignment="1">
      <alignment horizontal="center"/>
    </xf>
    <xf numFmtId="0" fontId="118" fillId="0" borderId="59" xfId="56" applyFont="1" applyFill="1" applyBorder="1" applyAlignment="1">
      <alignment horizontal="center"/>
    </xf>
    <xf numFmtId="0" fontId="102" fillId="0" borderId="41" xfId="56" applyFont="1" applyFill="1" applyBorder="1"/>
    <xf numFmtId="169" fontId="104" fillId="0" borderId="0" xfId="56" applyNumberFormat="1" applyFont="1" applyFill="1" applyAlignment="1">
      <alignment horizontal="right" indent="1"/>
    </xf>
    <xf numFmtId="169" fontId="104" fillId="0" borderId="51" xfId="56" applyNumberFormat="1" applyFont="1" applyFill="1" applyBorder="1" applyAlignment="1">
      <alignment horizontal="right" indent="1"/>
    </xf>
    <xf numFmtId="0" fontId="101" fillId="0" borderId="0" xfId="56" applyFont="1" applyFill="1" applyAlignment="1">
      <alignment horizontal="left"/>
    </xf>
    <xf numFmtId="168" fontId="105" fillId="0" borderId="0" xfId="56" applyNumberFormat="1" applyFont="1" applyFill="1" applyAlignment="1">
      <alignment horizontal="right" indent="1"/>
    </xf>
    <xf numFmtId="168" fontId="105" fillId="0" borderId="51" xfId="56" applyNumberFormat="1" applyFont="1" applyFill="1" applyBorder="1" applyAlignment="1">
      <alignment horizontal="right" indent="1"/>
    </xf>
    <xf numFmtId="0" fontId="102" fillId="0" borderId="61" xfId="56" applyFont="1" applyFill="1" applyBorder="1"/>
    <xf numFmtId="0" fontId="102" fillId="0" borderId="62" xfId="56" applyFont="1" applyFill="1" applyBorder="1"/>
    <xf numFmtId="3" fontId="105" fillId="0" borderId="0" xfId="56" applyNumberFormat="1" applyFont="1" applyFill="1" applyAlignment="1">
      <alignment horizontal="right" indent="1"/>
    </xf>
    <xf numFmtId="3" fontId="105" fillId="0" borderId="51" xfId="56" applyNumberFormat="1" applyFont="1" applyFill="1" applyBorder="1" applyAlignment="1">
      <alignment horizontal="right" indent="1"/>
    </xf>
    <xf numFmtId="3" fontId="105" fillId="0" borderId="0" xfId="56" applyNumberFormat="1" applyFont="1" applyFill="1" applyAlignment="1">
      <alignment horizontal="center"/>
    </xf>
    <xf numFmtId="3" fontId="105" fillId="0" borderId="51" xfId="56" applyNumberFormat="1" applyFont="1" applyFill="1" applyBorder="1" applyAlignment="1">
      <alignment horizontal="center"/>
    </xf>
    <xf numFmtId="0" fontId="102" fillId="0" borderId="40" xfId="56" applyFont="1" applyFill="1" applyBorder="1"/>
    <xf numFmtId="0" fontId="102" fillId="0" borderId="59" xfId="56" applyFont="1" applyFill="1" applyBorder="1"/>
    <xf numFmtId="0" fontId="110" fillId="0" borderId="0" xfId="56" applyFont="1" applyFill="1"/>
    <xf numFmtId="3" fontId="104" fillId="0" borderId="0" xfId="56" applyNumberFormat="1" applyFont="1" applyFill="1" applyAlignment="1">
      <alignment horizontal="right" indent="1"/>
    </xf>
    <xf numFmtId="3" fontId="104" fillId="0" borderId="51" xfId="56" applyNumberFormat="1" applyFont="1" applyFill="1" applyBorder="1" applyAlignment="1">
      <alignment horizontal="right" indent="1"/>
    </xf>
    <xf numFmtId="3" fontId="105" fillId="0" borderId="61" xfId="56" applyNumberFormat="1" applyFont="1" applyFill="1" applyBorder="1" applyAlignment="1">
      <alignment horizontal="right" indent="1"/>
    </xf>
    <xf numFmtId="3" fontId="105" fillId="0" borderId="64" xfId="56" applyNumberFormat="1" applyFont="1" applyFill="1" applyBorder="1" applyAlignment="1">
      <alignment horizontal="right" indent="1"/>
    </xf>
    <xf numFmtId="4" fontId="105" fillId="0" borderId="0" xfId="56" applyNumberFormat="1" applyFont="1" applyFill="1" applyAlignment="1">
      <alignment horizontal="center"/>
    </xf>
    <xf numFmtId="4" fontId="105" fillId="0" borderId="51" xfId="56" applyNumberFormat="1" applyFont="1" applyFill="1" applyBorder="1" applyAlignment="1">
      <alignment horizontal="center"/>
    </xf>
    <xf numFmtId="0" fontId="102" fillId="0" borderId="63" xfId="56" applyFont="1" applyFill="1" applyBorder="1"/>
    <xf numFmtId="0" fontId="102" fillId="0" borderId="61" xfId="56" applyFont="1" applyFill="1" applyBorder="1" applyAlignment="1">
      <alignment vertical="center"/>
    </xf>
    <xf numFmtId="169" fontId="105" fillId="0" borderId="61" xfId="56" applyNumberFormat="1" applyFont="1" applyFill="1" applyBorder="1" applyAlignment="1">
      <alignment horizontal="center"/>
    </xf>
    <xf numFmtId="169" fontId="105" fillId="0" borderId="64" xfId="56" applyNumberFormat="1" applyFont="1" applyFill="1" applyBorder="1" applyAlignment="1">
      <alignment horizontal="right" indent="1"/>
    </xf>
    <xf numFmtId="0" fontId="0" fillId="0" borderId="55" xfId="0" applyBorder="1"/>
    <xf numFmtId="3" fontId="110" fillId="0" borderId="51" xfId="56" applyNumberFormat="1" applyFont="1" applyFill="1" applyBorder="1" applyAlignment="1">
      <alignment horizontal="right" indent="1"/>
    </xf>
    <xf numFmtId="0" fontId="0" fillId="0" borderId="51" xfId="0" applyBorder="1"/>
    <xf numFmtId="0" fontId="0" fillId="0" borderId="0" xfId="0" applyAlignment="1">
      <alignment horizontal="center"/>
    </xf>
    <xf numFmtId="0" fontId="0" fillId="0" borderId="51" xfId="0" applyBorder="1" applyAlignment="1">
      <alignment horizontal="center"/>
    </xf>
    <xf numFmtId="169" fontId="105" fillId="0" borderId="0" xfId="56" applyNumberFormat="1" applyFont="1" applyFill="1" applyAlignment="1">
      <alignment horizontal="center"/>
    </xf>
    <xf numFmtId="169" fontId="105" fillId="0" borderId="51" xfId="56" applyNumberFormat="1" applyFont="1" applyFill="1" applyBorder="1" applyAlignment="1">
      <alignment horizontal="center"/>
    </xf>
    <xf numFmtId="169" fontId="105" fillId="0" borderId="0" xfId="56" applyNumberFormat="1" applyFont="1" applyFill="1" applyAlignment="1">
      <alignment horizontal="right" indent="1"/>
    </xf>
    <xf numFmtId="169" fontId="105" fillId="0" borderId="51" xfId="56" applyNumberFormat="1" applyFont="1" applyFill="1" applyBorder="1" applyAlignment="1">
      <alignment horizontal="right" indent="1"/>
    </xf>
    <xf numFmtId="0" fontId="102" fillId="0" borderId="64" xfId="56" applyFont="1" applyFill="1" applyBorder="1"/>
    <xf numFmtId="169" fontId="104" fillId="0" borderId="0" xfId="56" applyNumberFormat="1" applyFont="1" applyFill="1" applyAlignment="1">
      <alignment horizontal="center"/>
    </xf>
    <xf numFmtId="169" fontId="104" fillId="0" borderId="66" xfId="56" applyNumberFormat="1" applyFont="1" applyFill="1" applyBorder="1" applyAlignment="1">
      <alignment horizontal="center"/>
    </xf>
    <xf numFmtId="168" fontId="104" fillId="0" borderId="0" xfId="56" applyNumberFormat="1" applyFont="1" applyFill="1" applyAlignment="1">
      <alignment horizontal="center"/>
    </xf>
    <xf numFmtId="3" fontId="105" fillId="0" borderId="0" xfId="56" applyNumberFormat="1" applyFont="1" applyFill="1" applyBorder="1" applyAlignment="1">
      <alignment horizontal="right" indent="1"/>
    </xf>
    <xf numFmtId="169" fontId="105" fillId="0" borderId="0" xfId="56" applyNumberFormat="1" applyFont="1" applyFill="1" applyBorder="1" applyAlignment="1">
      <alignment horizontal="right" indent="1"/>
    </xf>
    <xf numFmtId="0" fontId="0" fillId="34" borderId="0" xfId="0" applyFill="1"/>
    <xf numFmtId="0" fontId="0" fillId="34" borderId="58" xfId="0" applyFill="1" applyBorder="1"/>
    <xf numFmtId="0" fontId="112" fillId="34" borderId="40" xfId="56" applyFont="1" applyFill="1" applyBorder="1"/>
    <xf numFmtId="0" fontId="112" fillId="34" borderId="53" xfId="56" applyFont="1" applyFill="1" applyBorder="1"/>
    <xf numFmtId="3" fontId="104" fillId="0" borderId="55" xfId="56" applyNumberFormat="1" applyFont="1" applyFill="1" applyBorder="1" applyAlignment="1">
      <alignment horizontal="right" indent="1"/>
    </xf>
    <xf numFmtId="0" fontId="118" fillId="0" borderId="53" xfId="56" applyFont="1" applyFill="1" applyBorder="1" applyAlignment="1">
      <alignment horizontal="center"/>
    </xf>
    <xf numFmtId="0" fontId="119" fillId="0" borderId="53" xfId="56" applyFont="1" applyFill="1" applyBorder="1" applyAlignment="1">
      <alignment horizontal="center"/>
    </xf>
    <xf numFmtId="168" fontId="104" fillId="0" borderId="0" xfId="56" applyNumberFormat="1" applyFont="1" applyFill="1" applyAlignment="1">
      <alignment horizontal="right" indent="1"/>
    </xf>
    <xf numFmtId="168" fontId="104" fillId="0" borderId="51" xfId="56" applyNumberFormat="1" applyFont="1" applyFill="1" applyBorder="1" applyAlignment="1">
      <alignment horizontal="right" indent="1"/>
    </xf>
    <xf numFmtId="168" fontId="110" fillId="0" borderId="51" xfId="56" applyNumberFormat="1" applyFont="1" applyFill="1" applyBorder="1" applyAlignment="1">
      <alignment horizontal="right" indent="1"/>
    </xf>
    <xf numFmtId="168" fontId="111" fillId="0" borderId="51" xfId="56" applyNumberFormat="1" applyFont="1" applyFill="1" applyBorder="1" applyAlignment="1">
      <alignment horizontal="right" indent="1"/>
    </xf>
    <xf numFmtId="0" fontId="102" fillId="0" borderId="51" xfId="56" applyFont="1" applyFill="1" applyBorder="1"/>
    <xf numFmtId="0" fontId="111" fillId="0" borderId="51" xfId="56" applyFont="1" applyFill="1" applyBorder="1"/>
    <xf numFmtId="0" fontId="102" fillId="0" borderId="55" xfId="56" applyFont="1" applyFill="1" applyBorder="1"/>
    <xf numFmtId="0" fontId="111" fillId="0" borderId="55" xfId="56" applyFont="1" applyFill="1" applyBorder="1"/>
    <xf numFmtId="169" fontId="111" fillId="0" borderId="51" xfId="56" applyNumberFormat="1" applyFont="1" applyFill="1" applyBorder="1" applyAlignment="1">
      <alignment horizontal="right" indent="1"/>
    </xf>
    <xf numFmtId="168" fontId="105" fillId="0" borderId="61" xfId="56" applyNumberFormat="1" applyFont="1" applyFill="1" applyBorder="1" applyAlignment="1">
      <alignment horizontal="right" indent="1"/>
    </xf>
    <xf numFmtId="168" fontId="105" fillId="0" borderId="64" xfId="56" applyNumberFormat="1" applyFont="1" applyFill="1" applyBorder="1" applyAlignment="1">
      <alignment horizontal="right" indent="1"/>
    </xf>
    <xf numFmtId="168" fontId="105" fillId="0" borderId="52" xfId="56" applyNumberFormat="1" applyFont="1" applyFill="1" applyBorder="1" applyAlignment="1">
      <alignment horizontal="right" indent="1"/>
    </xf>
    <xf numFmtId="0" fontId="103" fillId="0" borderId="41" xfId="56" applyFont="1" applyFill="1" applyBorder="1"/>
    <xf numFmtId="168" fontId="105" fillId="0" borderId="51" xfId="56" applyNumberFormat="1" applyFont="1" applyFill="1" applyBorder="1" applyAlignment="1">
      <alignment horizontal="center"/>
    </xf>
    <xf numFmtId="168" fontId="105" fillId="0" borderId="0" xfId="56" applyNumberFormat="1" applyFont="1" applyFill="1" applyBorder="1" applyAlignment="1">
      <alignment horizontal="right" indent="1"/>
    </xf>
    <xf numFmtId="0" fontId="103" fillId="0" borderId="0" xfId="56" applyFont="1" applyFill="1"/>
    <xf numFmtId="0" fontId="0" fillId="0" borderId="61" xfId="0" applyBorder="1"/>
    <xf numFmtId="0" fontId="101" fillId="0" borderId="0" xfId="56" applyFont="1" applyFill="1" applyAlignment="1">
      <alignment horizontal="left" indent="1"/>
    </xf>
    <xf numFmtId="3" fontId="101" fillId="0" borderId="0" xfId="56" applyNumberFormat="1" applyFont="1" applyFill="1" applyAlignment="1">
      <alignment horizontal="left" indent="1"/>
    </xf>
    <xf numFmtId="0" fontId="0" fillId="34" borderId="0" xfId="0" applyFill="1" applyBorder="1"/>
    <xf numFmtId="0" fontId="0" fillId="35" borderId="0" xfId="0" applyFill="1"/>
    <xf numFmtId="0" fontId="0" fillId="35" borderId="58" xfId="0" applyFill="1" applyBorder="1"/>
    <xf numFmtId="181" fontId="102" fillId="0" borderId="35" xfId="56" applyNumberFormat="1" applyFont="1" applyFill="1" applyBorder="1" applyAlignment="1">
      <alignment horizontal="right" indent="1"/>
    </xf>
    <xf numFmtId="181" fontId="102" fillId="0" borderId="0" xfId="56" applyNumberFormat="1" applyFont="1" applyAlignment="1">
      <alignment horizontal="right" indent="1"/>
    </xf>
    <xf numFmtId="181" fontId="102" fillId="0" borderId="0" xfId="56" applyNumberFormat="1" applyFont="1" applyFill="1" applyAlignment="1">
      <alignment horizontal="right" indent="1"/>
    </xf>
    <xf numFmtId="181" fontId="101" fillId="0" borderId="35" xfId="56" applyNumberFormat="1" applyFont="1" applyFill="1" applyBorder="1" applyAlignment="1">
      <alignment horizontal="right" indent="1"/>
    </xf>
    <xf numFmtId="181" fontId="101" fillId="0" borderId="0" xfId="56" applyNumberFormat="1" applyFont="1" applyAlignment="1">
      <alignment horizontal="right" indent="1"/>
    </xf>
    <xf numFmtId="181" fontId="101" fillId="0" borderId="0" xfId="56" applyNumberFormat="1" applyFont="1" applyFill="1" applyAlignment="1">
      <alignment horizontal="right" indent="1"/>
    </xf>
    <xf numFmtId="0" fontId="101" fillId="0" borderId="35" xfId="56" applyFont="1" applyFill="1" applyBorder="1"/>
    <xf numFmtId="0" fontId="102" fillId="0" borderId="50" xfId="56" applyFont="1" applyFill="1" applyBorder="1"/>
    <xf numFmtId="0" fontId="103" fillId="0" borderId="50" xfId="56" applyFont="1" applyFill="1" applyBorder="1"/>
    <xf numFmtId="0" fontId="103" fillId="0" borderId="54" xfId="56" applyFont="1" applyFill="1" applyBorder="1"/>
    <xf numFmtId="0" fontId="101" fillId="0" borderId="50" xfId="56" applyFont="1" applyFill="1" applyBorder="1" applyAlignment="1">
      <alignment horizontal="left" indent="1"/>
    </xf>
    <xf numFmtId="181" fontId="102" fillId="0" borderId="50" xfId="56" applyNumberFormat="1" applyFont="1" applyFill="1" applyBorder="1" applyAlignment="1">
      <alignment horizontal="right" indent="1"/>
    </xf>
    <xf numFmtId="0" fontId="102" fillId="34" borderId="0" xfId="56" applyFont="1" applyFill="1"/>
    <xf numFmtId="181" fontId="102" fillId="34" borderId="0" xfId="56" applyNumberFormat="1" applyFont="1" applyFill="1" applyBorder="1" applyAlignment="1">
      <alignment horizontal="right" indent="1"/>
    </xf>
    <xf numFmtId="181" fontId="102" fillId="34" borderId="50" xfId="56" applyNumberFormat="1" applyFont="1" applyFill="1" applyBorder="1" applyAlignment="1">
      <alignment horizontal="right" indent="1"/>
    </xf>
    <xf numFmtId="181" fontId="102" fillId="34" borderId="34" xfId="56" applyNumberFormat="1" applyFont="1" applyFill="1" applyBorder="1" applyAlignment="1">
      <alignment horizontal="right" indent="1"/>
    </xf>
    <xf numFmtId="0" fontId="120" fillId="0" borderId="36" xfId="56" applyFont="1" applyFill="1" applyBorder="1" applyAlignment="1">
      <alignment horizontal="right" indent="1"/>
    </xf>
    <xf numFmtId="0" fontId="120" fillId="0" borderId="56" xfId="56" applyFont="1" applyFill="1" applyBorder="1" applyAlignment="1">
      <alignment horizontal="right" indent="1"/>
    </xf>
    <xf numFmtId="0" fontId="101" fillId="0" borderId="68" xfId="56" applyFont="1" applyFill="1" applyBorder="1" applyAlignment="1">
      <alignment horizontal="right" indent="1"/>
    </xf>
    <xf numFmtId="0" fontId="101" fillId="0" borderId="69" xfId="56" applyFont="1" applyFill="1" applyBorder="1" applyAlignment="1">
      <alignment horizontal="right" indent="1"/>
    </xf>
    <xf numFmtId="0" fontId="101" fillId="0" borderId="0" xfId="56" applyFont="1" applyFill="1" applyBorder="1" applyAlignment="1">
      <alignment horizontal="left" indent="1"/>
    </xf>
  </cellXfs>
  <cellStyles count="273">
    <cellStyle name="-" xfId="58"/>
    <cellStyle name="******************************************" xfId="63"/>
    <cellStyle name="0752-93035" xfId="1"/>
    <cellStyle name="0752-93035 2" xfId="56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alculation 2" xfId="182"/>
    <cellStyle name="Check Cell" xfId="28"/>
    <cellStyle name="Column heading" xfId="64"/>
    <cellStyle name="Comma0" xfId="65"/>
    <cellStyle name="Corner heading" xfId="66"/>
    <cellStyle name="Currency0" xfId="67"/>
    <cellStyle name="Data" xfId="68"/>
    <cellStyle name="Data no deci" xfId="69"/>
    <cellStyle name="Data Superscript" xfId="70"/>
    <cellStyle name="Data_1-1A-Regular" xfId="71"/>
    <cellStyle name="Data-one deci" xfId="72"/>
    <cellStyle name="Date" xfId="73"/>
    <cellStyle name="ENCE Número" xfId="59"/>
    <cellStyle name="ENCE Título" xfId="60"/>
    <cellStyle name="esther" xfId="74"/>
    <cellStyle name="Estilo 1" xfId="75"/>
    <cellStyle name="Euro" xfId="29"/>
    <cellStyle name="Euro 2" xfId="139"/>
    <cellStyle name="Euro 3" xfId="76"/>
    <cellStyle name="Euro 4" xfId="260"/>
    <cellStyle name="Euro 5" xfId="266"/>
    <cellStyle name="Euro_Balance" xfId="243"/>
    <cellStyle name="Explanatory Text" xfId="30"/>
    <cellStyle name="F2" xfId="77"/>
    <cellStyle name="F3" xfId="78"/>
    <cellStyle name="F4" xfId="79"/>
    <cellStyle name="F5" xfId="80"/>
    <cellStyle name="F6" xfId="81"/>
    <cellStyle name="F7" xfId="82"/>
    <cellStyle name="F8" xfId="83"/>
    <cellStyle name="Fixed" xfId="84"/>
    <cellStyle name="Good" xfId="31"/>
    <cellStyle name="Heading 1" xfId="32"/>
    <cellStyle name="Heading 1 2" xfId="140"/>
    <cellStyle name="Heading 1 3" xfId="85"/>
    <cellStyle name="Heading 1_Balance" xfId="244"/>
    <cellStyle name="Heading 2" xfId="33"/>
    <cellStyle name="Heading 2 2" xfId="141"/>
    <cellStyle name="Heading 2 3" xfId="86"/>
    <cellStyle name="Heading 2_Balance" xfId="245"/>
    <cellStyle name="Heading 3" xfId="34"/>
    <cellStyle name="Heading 4" xfId="35"/>
    <cellStyle name="Hed Side" xfId="87"/>
    <cellStyle name="Hed Side bold" xfId="88"/>
    <cellStyle name="Hed Side Indent" xfId="89"/>
    <cellStyle name="Hed Side Regular" xfId="90"/>
    <cellStyle name="Hed Side_1-1A-Regular" xfId="91"/>
    <cellStyle name="Hed Top" xfId="92"/>
    <cellStyle name="Hed Top - SECTION" xfId="93"/>
    <cellStyle name="Hed Top_3-new4" xfId="94"/>
    <cellStyle name="Hipervínculo 2" xfId="95"/>
    <cellStyle name="Input" xfId="36"/>
    <cellStyle name="Input 2" xfId="183"/>
    <cellStyle name="Linked Cell" xfId="37"/>
    <cellStyle name="Millares [0] 2" xfId="96"/>
    <cellStyle name="Millares [0] 2 2" xfId="204"/>
    <cellStyle name="Millares [0] 3" xfId="180"/>
    <cellStyle name="Millares [0] 3 2" xfId="216"/>
    <cellStyle name="Millares [0] 4" xfId="192"/>
    <cellStyle name="Millares [0] 4 2" xfId="220"/>
    <cellStyle name="Millares [0] 5" xfId="233"/>
    <cellStyle name="Millares [0] 6" xfId="240"/>
    <cellStyle name="Millares 10" xfId="236"/>
    <cellStyle name="Millares 11" xfId="237"/>
    <cellStyle name="Millares 12" xfId="238"/>
    <cellStyle name="Millares 13" xfId="242"/>
    <cellStyle name="Millares 14" xfId="269"/>
    <cellStyle name="Millares 2" xfId="61"/>
    <cellStyle name="Millares 2 2" xfId="202"/>
    <cellStyle name="Millares 3" xfId="167"/>
    <cellStyle name="Millares 3 2" xfId="212"/>
    <cellStyle name="Millares 4" xfId="166"/>
    <cellStyle name="Millares 4 2" xfId="211"/>
    <cellStyle name="Millares 5" xfId="196"/>
    <cellStyle name="Millares 5 2" xfId="224"/>
    <cellStyle name="Millares 6" xfId="197"/>
    <cellStyle name="Millares 6 2" xfId="225"/>
    <cellStyle name="Millares 7" xfId="198"/>
    <cellStyle name="Millares 7 2" xfId="226"/>
    <cellStyle name="Millares 8" xfId="199"/>
    <cellStyle name="Millares 8 2" xfId="227"/>
    <cellStyle name="Millares 9" xfId="200"/>
    <cellStyle name="Millares_participaciones" xfId="38"/>
    <cellStyle name="Milliers [0]_Annex_comb_guideline_version4-2" xfId="97"/>
    <cellStyle name="Milliers_Annex_comb_guideline_version4-2" xfId="98"/>
    <cellStyle name="Monétaire [0]_Annex comb guideline 4-7" xfId="99"/>
    <cellStyle name="Monétaire_Annex_comb_guideline_version4-2" xfId="100"/>
    <cellStyle name="Neutral" xfId="39" builtinId="28" customBuiltin="1"/>
    <cellStyle name="Neutral 2" xfId="142"/>
    <cellStyle name="No-definido" xfId="40"/>
    <cellStyle name="Normal" xfId="0" builtinId="0"/>
    <cellStyle name="Normal - Style1" xfId="101"/>
    <cellStyle name="Normal - Style2" xfId="102"/>
    <cellStyle name="Normal - Style3" xfId="103"/>
    <cellStyle name="Normal - Style4" xfId="104"/>
    <cellStyle name="Normal - Style5" xfId="105"/>
    <cellStyle name="Normal 10" xfId="138"/>
    <cellStyle name="Normal 10 2" xfId="206"/>
    <cellStyle name="Normal 11" xfId="154"/>
    <cellStyle name="Normal 12" xfId="156"/>
    <cellStyle name="Normal 13" xfId="157"/>
    <cellStyle name="Normal 14" xfId="158"/>
    <cellStyle name="Normal 15" xfId="159"/>
    <cellStyle name="Normal 16" xfId="160"/>
    <cellStyle name="Normal 17" xfId="161"/>
    <cellStyle name="Normal 18" xfId="162"/>
    <cellStyle name="Normal 19" xfId="163"/>
    <cellStyle name="Normal 19 2" xfId="210"/>
    <cellStyle name="Normal 2" xfId="41"/>
    <cellStyle name="Normal 2 2" xfId="42"/>
    <cellStyle name="Normal 2 2 2" xfId="108"/>
    <cellStyle name="Normal 2 2 3" xfId="144"/>
    <cellStyle name="Normal 2 2 4" xfId="107"/>
    <cellStyle name="Normal 2 2_Balance" xfId="247"/>
    <cellStyle name="Normal 2 3" xfId="143"/>
    <cellStyle name="Normal 2 3 2" xfId="251"/>
    <cellStyle name="Normal 2 4" xfId="106"/>
    <cellStyle name="Normal 2 4 2" xfId="255"/>
    <cellStyle name="Normal 2 5" xfId="250"/>
    <cellStyle name="Normal 2 6" xfId="270"/>
    <cellStyle name="Normal 2_Balance" xfId="246"/>
    <cellStyle name="Normal 20" xfId="164"/>
    <cellStyle name="Normal 21" xfId="169"/>
    <cellStyle name="Normal 22" xfId="170"/>
    <cellStyle name="Normal 23" xfId="171"/>
    <cellStyle name="Normal 24" xfId="172"/>
    <cellStyle name="Normal 24 2" xfId="214"/>
    <cellStyle name="Normal 25" xfId="173"/>
    <cellStyle name="Normal 26" xfId="174"/>
    <cellStyle name="Normal 27" xfId="175"/>
    <cellStyle name="Normal 28" xfId="176"/>
    <cellStyle name="Normal 29" xfId="177"/>
    <cellStyle name="Normal 3" xfId="43"/>
    <cellStyle name="Normal 3 2" xfId="145"/>
    <cellStyle name="Normal 3 3" xfId="109"/>
    <cellStyle name="Normal 3 4" xfId="271"/>
    <cellStyle name="Normal 3_Balance" xfId="248"/>
    <cellStyle name="Normal 30" xfId="178"/>
    <cellStyle name="Normal 31" xfId="179"/>
    <cellStyle name="Normal 31 2" xfId="215"/>
    <cellStyle name="Normal 32" xfId="187"/>
    <cellStyle name="Normal 33" xfId="188"/>
    <cellStyle name="Normal 34" xfId="189"/>
    <cellStyle name="Normal 35" xfId="190"/>
    <cellStyle name="Normal 35 2" xfId="218"/>
    <cellStyle name="Normal 36" xfId="195"/>
    <cellStyle name="Normal 36 2" xfId="223"/>
    <cellStyle name="Normal 37" xfId="191"/>
    <cellStyle name="Normal 37 2" xfId="219"/>
    <cellStyle name="Normal 38" xfId="194"/>
    <cellStyle name="Normal 38 2" xfId="222"/>
    <cellStyle name="Normal 39" xfId="228"/>
    <cellStyle name="Normal 4" xfId="55"/>
    <cellStyle name="Normal 4 3" xfId="252"/>
    <cellStyle name="Normal 40" xfId="229"/>
    <cellStyle name="Normal 41" xfId="230"/>
    <cellStyle name="Normal 42" xfId="231"/>
    <cellStyle name="Normal 43" xfId="232"/>
    <cellStyle name="Normal 44" xfId="235"/>
    <cellStyle name="Normal 45" xfId="239"/>
    <cellStyle name="Normal 46" xfId="249"/>
    <cellStyle name="Normal 47" xfId="259"/>
    <cellStyle name="Normal 48" xfId="262"/>
    <cellStyle name="Normal 49" xfId="263"/>
    <cellStyle name="Normal 5" xfId="57"/>
    <cellStyle name="Normal 5 2" xfId="146"/>
    <cellStyle name="Normal 5 2 2" xfId="257"/>
    <cellStyle name="Normal 5 3" xfId="253"/>
    <cellStyle name="Normal 50" xfId="264"/>
    <cellStyle name="Normal 51" xfId="265"/>
    <cellStyle name="Normal 52" xfId="268"/>
    <cellStyle name="Normal 6" xfId="152"/>
    <cellStyle name="Normal 6 2" xfId="258"/>
    <cellStyle name="Normal 6 3" xfId="256"/>
    <cellStyle name="Normal 7" xfId="62"/>
    <cellStyle name="Normal 7 2" xfId="203"/>
    <cellStyle name="Normal 8" xfId="151"/>
    <cellStyle name="Normal 8 2" xfId="208"/>
    <cellStyle name="Normal 9" xfId="153"/>
    <cellStyle name="Normal 9 2" xfId="209"/>
    <cellStyle name="Normal_EEFF master de memoria NPGC V1 0 (junio 08) 2" xfId="165"/>
    <cellStyle name="Normal_EFT 4T06-IAS EN MODELO ELOYv.1" xfId="44"/>
    <cellStyle name="Normal_Libro1 (3)" xfId="45"/>
    <cellStyle name="Normal_Libro2 (5)" xfId="46"/>
    <cellStyle name="Note" xfId="47"/>
    <cellStyle name="Note 2" xfId="147"/>
    <cellStyle name="Note 2 2" xfId="207"/>
    <cellStyle name="Note 3" xfId="184"/>
    <cellStyle name="Output" xfId="48"/>
    <cellStyle name="Output 2" xfId="185"/>
    <cellStyle name="Percent 2" xfId="49"/>
    <cellStyle name="Percent 2 2" xfId="148"/>
    <cellStyle name="Percent 3" xfId="50"/>
    <cellStyle name="Porcentaje" xfId="51" builtinId="5"/>
    <cellStyle name="Porcentaje 10" xfId="241"/>
    <cellStyle name="Porcentaje 11" xfId="261"/>
    <cellStyle name="Porcentaje 12" xfId="267"/>
    <cellStyle name="Porcentaje 13" xfId="272"/>
    <cellStyle name="Porcentaje 2" xfId="149"/>
    <cellStyle name="Porcentaje 2 2" xfId="254"/>
    <cellStyle name="Porcentaje 3" xfId="110"/>
    <cellStyle name="Porcentaje 3 2" xfId="205"/>
    <cellStyle name="Porcentaje 4" xfId="155"/>
    <cellStyle name="Porcentaje 5" xfId="168"/>
    <cellStyle name="Porcentaje 5 2" xfId="213"/>
    <cellStyle name="Porcentaje 6" xfId="181"/>
    <cellStyle name="Porcentaje 6 2" xfId="217"/>
    <cellStyle name="Porcentaje 7" xfId="193"/>
    <cellStyle name="Porcentaje 7 2" xfId="221"/>
    <cellStyle name="Porcentaje 8" xfId="201"/>
    <cellStyle name="Porcentaje 9" xfId="234"/>
    <cellStyle name="Porcentual 2" xfId="111"/>
    <cellStyle name="Porcentual 3" xfId="112"/>
    <cellStyle name="Reference" xfId="113"/>
    <cellStyle name="Row heading" xfId="114"/>
    <cellStyle name="Separador de milhares [0]_ACTUACION PATRIMONIAL" xfId="115"/>
    <cellStyle name="Source Hed" xfId="116"/>
    <cellStyle name="Source Letter" xfId="117"/>
    <cellStyle name="Source Superscript" xfId="118"/>
    <cellStyle name="Source Text" xfId="119"/>
    <cellStyle name="State" xfId="120"/>
    <cellStyle name="Superscript" xfId="121"/>
    <cellStyle name="Superscript- regular" xfId="122"/>
    <cellStyle name="Superscript_1-1A-Regular" xfId="123"/>
    <cellStyle name="Table Data" xfId="124"/>
    <cellStyle name="Table Head Top" xfId="125"/>
    <cellStyle name="Table Hed Side" xfId="126"/>
    <cellStyle name="Table Title" xfId="127"/>
    <cellStyle name="Title" xfId="52"/>
    <cellStyle name="Title Text" xfId="128"/>
    <cellStyle name="Title Text 1" xfId="129"/>
    <cellStyle name="Title Text 2" xfId="130"/>
    <cellStyle name="Title-1" xfId="131"/>
    <cellStyle name="Title-2" xfId="132"/>
    <cellStyle name="Title-3" xfId="133"/>
    <cellStyle name="Total" xfId="53" builtinId="25" customBuiltin="1"/>
    <cellStyle name="Total 2" xfId="150"/>
    <cellStyle name="Total 2 2" xfId="186"/>
    <cellStyle name="Warning Text" xfId="54"/>
    <cellStyle name="Wrap" xfId="134"/>
    <cellStyle name="Wrap Bold" xfId="135"/>
    <cellStyle name="Wrap Title" xfId="136"/>
    <cellStyle name="Wrap_NTS99-~11" xfId="1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59595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CC29"/>
      <color rgb="FFFFFF99"/>
      <color rgb="FF1E4A1B"/>
      <color rgb="FF808080"/>
      <color rgb="FFC89800"/>
      <color rgb="FF595959"/>
      <color rgb="FF939905"/>
      <color rgb="FFC2D69B"/>
      <color rgb="FF012314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56</xdr:row>
      <xdr:rowOff>161925</xdr:rowOff>
    </xdr:from>
    <xdr:to>
      <xdr:col>22</xdr:col>
      <xdr:colOff>0</xdr:colOff>
      <xdr:row>61</xdr:row>
      <xdr:rowOff>28575</xdr:rowOff>
    </xdr:to>
    <xdr:sp macro="" textlink="">
      <xdr:nvSpPr>
        <xdr:cNvPr id="2065" name="Oval 1"/>
        <xdr:cNvSpPr>
          <a:spLocks noChangeArrowheads="1"/>
        </xdr:cNvSpPr>
      </xdr:nvSpPr>
      <xdr:spPr bwMode="auto">
        <a:xfrm>
          <a:off x="16573500" y="10591800"/>
          <a:ext cx="0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56</xdr:row>
      <xdr:rowOff>152400</xdr:rowOff>
    </xdr:from>
    <xdr:to>
      <xdr:col>22</xdr:col>
      <xdr:colOff>0</xdr:colOff>
      <xdr:row>61</xdr:row>
      <xdr:rowOff>9525</xdr:rowOff>
    </xdr:to>
    <xdr:sp macro="" textlink="">
      <xdr:nvSpPr>
        <xdr:cNvPr id="2066" name="Oval 2"/>
        <xdr:cNvSpPr>
          <a:spLocks noChangeArrowheads="1"/>
        </xdr:cNvSpPr>
      </xdr:nvSpPr>
      <xdr:spPr bwMode="auto">
        <a:xfrm>
          <a:off x="16573500" y="10582275"/>
          <a:ext cx="0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fournier/Mis%20documentos/IAS/EFT/Diciembre06/EFT%204T06-IAS%20EN%20MODELO%20ELOYv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ulpwatch.com/Outlook%20models/March%202005/demand%20_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cio/AppData/Local/Microsoft/Windows/Temporary%20Internet%20Files/Content.Outlook/60VR54BH/ENCE%20Energia%20y%20Celulosa%20SA_L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leto"/>
      <sheetName val="balance"/>
      <sheetName val="C. circulante"/>
      <sheetName val="cashflowacum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, total fcast trend (2)"/>
      <sheetName val="Chart, total fcast trend"/>
      <sheetName val="Chart, BCPdem trend"/>
      <sheetName val="Chart-bcpdemand90-04"/>
      <sheetName val="Sheet2"/>
      <sheetName val="Chart, 2004on2003"/>
      <sheetName val="Chart-by change by grade 04-99"/>
      <sheetName val="BSKPvBHKP"/>
      <sheetName val="TOTAL BY GRADE"/>
      <sheetName val="Sheet1"/>
      <sheetName val="N.Amer"/>
      <sheetName val="Nordic"/>
      <sheetName val="W.Eur"/>
      <sheetName val="E.Eur"/>
      <sheetName val="Latin Amer"/>
      <sheetName val="Japan"/>
      <sheetName val="Oceania"/>
      <sheetName val="China"/>
      <sheetName val="OtherAs+af"/>
      <sheetName val="Total Asia Afr"/>
      <sheetName val="TOTAL BY REGION"/>
      <sheetName val="BSKP-Total"/>
      <sheetName val="BKP-N"/>
      <sheetName val="BKP-Other"/>
      <sheetName val="BKP-Southern"/>
      <sheetName val="BHKP-Total"/>
      <sheetName val="Birch"/>
      <sheetName val="BEKP"/>
      <sheetName val="MTH"/>
      <sheetName val="NMHW"/>
      <sheetName val="SMHW"/>
      <sheetName val="Sulphite"/>
      <sheetName val="UKP"/>
      <sheetName val="Mech"/>
      <sheetName val="BKP-Total"/>
      <sheetName val="Chart region chg1999-04"/>
      <sheetName val="White pulp - Total"/>
      <sheetName val="Chart-BCP demand region 00-03"/>
      <sheetName val="Chemical pulp - Total 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  <cell r="K5">
            <v>2</v>
          </cell>
          <cell r="L5">
            <v>3</v>
          </cell>
          <cell r="M5">
            <v>4</v>
          </cell>
        </row>
        <row r="6">
          <cell r="G6" t="str">
            <v>Yes</v>
          </cell>
          <cell r="J6">
            <v>2</v>
          </cell>
          <cell r="K6">
            <v>3</v>
          </cell>
          <cell r="L6">
            <v>4</v>
          </cell>
          <cell r="M6">
            <v>1</v>
          </cell>
        </row>
        <row r="7">
          <cell r="G7" t="str">
            <v>No</v>
          </cell>
          <cell r="J7">
            <v>3</v>
          </cell>
          <cell r="K7">
            <v>4</v>
          </cell>
          <cell r="L7">
            <v>1</v>
          </cell>
          <cell r="M7">
            <v>2</v>
          </cell>
        </row>
        <row r="8">
          <cell r="J8">
            <v>4</v>
          </cell>
          <cell r="K8">
            <v>1</v>
          </cell>
          <cell r="L8">
            <v>2</v>
          </cell>
          <cell r="M8">
            <v>3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  <cell r="H32" t="str">
            <v>Euro</v>
          </cell>
          <cell r="I32">
            <v>1</v>
          </cell>
        </row>
        <row r="33">
          <cell r="G33" t="str">
            <v>GBP</v>
          </cell>
          <cell r="H33" t="str">
            <v>British Pound</v>
          </cell>
          <cell r="I33">
            <v>0.8</v>
          </cell>
        </row>
        <row r="34">
          <cell r="G34" t="str">
            <v>USD</v>
          </cell>
          <cell r="H34" t="str">
            <v>United States Dollar</v>
          </cell>
          <cell r="I34">
            <v>1.45</v>
          </cell>
        </row>
        <row r="35">
          <cell r="G35" t="str">
            <v>CHF</v>
          </cell>
          <cell r="H35" t="str">
            <v>Swiss Franc</v>
          </cell>
          <cell r="I35">
            <v>1.5</v>
          </cell>
        </row>
        <row r="36">
          <cell r="G36" t="str">
            <v>RUB</v>
          </cell>
          <cell r="H36" t="str">
            <v>Ruble</v>
          </cell>
          <cell r="I36">
            <v>30</v>
          </cell>
        </row>
        <row r="37">
          <cell r="G37" t="str">
            <v>AED</v>
          </cell>
          <cell r="H37" t="str">
            <v>UAE Dirham</v>
          </cell>
          <cell r="I37">
            <v>5.2</v>
          </cell>
        </row>
        <row r="38">
          <cell r="G38" t="str">
            <v>ANG</v>
          </cell>
          <cell r="H38" t="str">
            <v>Netherlands Antilliean Gulden</v>
          </cell>
          <cell r="I38">
            <v>2.57</v>
          </cell>
        </row>
        <row r="39">
          <cell r="G39" t="str">
            <v>AUD</v>
          </cell>
          <cell r="H39" t="str">
            <v>Australian Dollar</v>
          </cell>
          <cell r="I39">
            <v>1.78</v>
          </cell>
        </row>
        <row r="40">
          <cell r="G40" t="str">
            <v>BGN</v>
          </cell>
          <cell r="H40" t="str">
            <v>Bulgarian Lev</v>
          </cell>
          <cell r="I40">
            <v>1.96</v>
          </cell>
        </row>
        <row r="41">
          <cell r="G41" t="str">
            <v>BMD</v>
          </cell>
          <cell r="H41" t="str">
            <v>Bermudian Dollar</v>
          </cell>
          <cell r="I41">
            <v>1.42</v>
          </cell>
        </row>
        <row r="42">
          <cell r="G42" t="str">
            <v>BRL</v>
          </cell>
          <cell r="H42" t="str">
            <v xml:space="preserve">Brazilian Real </v>
          </cell>
          <cell r="I42">
            <v>2.77</v>
          </cell>
        </row>
        <row r="43">
          <cell r="G43" t="str">
            <v>BZD</v>
          </cell>
          <cell r="H43" t="str">
            <v>Belize Dollar</v>
          </cell>
          <cell r="I43">
            <v>2.84</v>
          </cell>
        </row>
        <row r="44">
          <cell r="G44" t="str">
            <v>CAD</v>
          </cell>
          <cell r="H44" t="str">
            <v>Canadian Dollar</v>
          </cell>
          <cell r="I44">
            <v>1.5</v>
          </cell>
        </row>
        <row r="45">
          <cell r="G45" t="str">
            <v>CNY</v>
          </cell>
          <cell r="H45" t="str">
            <v xml:space="preserve">Renminbi </v>
          </cell>
          <cell r="I45">
            <v>9.9</v>
          </cell>
        </row>
        <row r="46">
          <cell r="G46" t="str">
            <v>CZK</v>
          </cell>
          <cell r="H46" t="str">
            <v>Czech Koruna</v>
          </cell>
          <cell r="I46">
            <v>24.67</v>
          </cell>
        </row>
        <row r="47">
          <cell r="G47" t="str">
            <v>DKK</v>
          </cell>
          <cell r="H47" t="str">
            <v>Danish Krone</v>
          </cell>
          <cell r="I47">
            <v>7.46</v>
          </cell>
        </row>
        <row r="48">
          <cell r="G48" t="str">
            <v>EGP</v>
          </cell>
          <cell r="H48" t="str">
            <v>Egyptian Pound</v>
          </cell>
          <cell r="I48">
            <v>7.85</v>
          </cell>
        </row>
        <row r="49">
          <cell r="G49" t="str">
            <v xml:space="preserve">GEL </v>
          </cell>
          <cell r="H49" t="e">
            <v>#N/A</v>
          </cell>
        </row>
        <row r="50">
          <cell r="G50" t="str">
            <v>HRK</v>
          </cell>
          <cell r="H50" t="str">
            <v>Croatian Kuna</v>
          </cell>
          <cell r="I50">
            <v>7.14</v>
          </cell>
        </row>
        <row r="51">
          <cell r="G51" t="str">
            <v>HUF</v>
          </cell>
          <cell r="H51" t="str">
            <v>Hungarian Florint</v>
          </cell>
          <cell r="I51">
            <v>234.74</v>
          </cell>
        </row>
        <row r="52">
          <cell r="G52" t="str">
            <v>ILS</v>
          </cell>
          <cell r="H52" t="str">
            <v>Iseaeli New Sheqel</v>
          </cell>
          <cell r="I52">
            <v>4.95</v>
          </cell>
        </row>
        <row r="53">
          <cell r="G53" t="str">
            <v>ISK</v>
          </cell>
          <cell r="H53" t="str">
            <v>Icelandic Krona</v>
          </cell>
          <cell r="I53">
            <v>147.32</v>
          </cell>
        </row>
        <row r="54">
          <cell r="G54" t="str">
            <v>JPY</v>
          </cell>
          <cell r="H54" t="str">
            <v>Japan Yen</v>
          </cell>
          <cell r="I54">
            <v>149.91</v>
          </cell>
        </row>
        <row r="55">
          <cell r="G55" t="str">
            <v>KRW</v>
          </cell>
          <cell r="H55" t="str">
            <v>South Korean Won</v>
          </cell>
          <cell r="I55">
            <v>1723.89</v>
          </cell>
        </row>
        <row r="56">
          <cell r="G56" t="str">
            <v>KWD</v>
          </cell>
          <cell r="H56" t="str">
            <v>Kuwaiti Dinar</v>
          </cell>
          <cell r="I56">
            <v>0.38</v>
          </cell>
        </row>
        <row r="57">
          <cell r="G57" t="str">
            <v>KYD</v>
          </cell>
          <cell r="H57" t="str">
            <v>Cayman Island Dollar</v>
          </cell>
          <cell r="I57">
            <v>1.19</v>
          </cell>
        </row>
        <row r="58">
          <cell r="G58" t="str">
            <v>KZT</v>
          </cell>
          <cell r="H58" t="str">
            <v>Kazakhstani Tenge</v>
          </cell>
          <cell r="I58">
            <v>174.37</v>
          </cell>
        </row>
        <row r="59">
          <cell r="G59" t="str">
            <v>LTL</v>
          </cell>
          <cell r="H59" t="str">
            <v>Lithuanuan Litas</v>
          </cell>
          <cell r="I59">
            <v>3.48</v>
          </cell>
        </row>
        <row r="60">
          <cell r="G60" t="str">
            <v>NOK</v>
          </cell>
          <cell r="H60" t="str">
            <v>Norwegian Krone</v>
          </cell>
          <cell r="I60">
            <v>8.33</v>
          </cell>
        </row>
        <row r="61">
          <cell r="G61" t="str">
            <v>NZD</v>
          </cell>
          <cell r="H61" t="str">
            <v>New Zeland Dollar</v>
          </cell>
          <cell r="I61">
            <v>2.2000000000000002</v>
          </cell>
        </row>
        <row r="62">
          <cell r="G62" t="str">
            <v>OMR</v>
          </cell>
          <cell r="H62" t="str">
            <v>Oman Rial</v>
          </cell>
          <cell r="I62">
            <v>0.55000000000000004</v>
          </cell>
        </row>
        <row r="63">
          <cell r="G63" t="str">
            <v>PKR</v>
          </cell>
          <cell r="H63" t="str">
            <v>Pakistani Rupee</v>
          </cell>
          <cell r="I63">
            <v>111.97</v>
          </cell>
        </row>
        <row r="64">
          <cell r="G64" t="str">
            <v>PLN</v>
          </cell>
          <cell r="H64" t="str">
            <v>Polish Zloty</v>
          </cell>
          <cell r="I64">
            <v>3.41</v>
          </cell>
        </row>
        <row r="65">
          <cell r="G65" t="str">
            <v>QAR</v>
          </cell>
          <cell r="H65" t="str">
            <v>Qatari Riyal</v>
          </cell>
          <cell r="I65">
            <v>5.21</v>
          </cell>
        </row>
        <row r="66">
          <cell r="G66" t="str">
            <v>RON</v>
          </cell>
          <cell r="H66" t="str">
            <v>Romanian Leu</v>
          </cell>
          <cell r="I66">
            <v>3.78</v>
          </cell>
        </row>
        <row r="67">
          <cell r="G67" t="str">
            <v>SAR</v>
          </cell>
          <cell r="H67" t="str">
            <v>Saudi Riyal</v>
          </cell>
          <cell r="I67">
            <v>5.38</v>
          </cell>
        </row>
        <row r="68">
          <cell r="G68" t="str">
            <v>SEK</v>
          </cell>
          <cell r="H68" t="str">
            <v>Swedish Krona</v>
          </cell>
          <cell r="I68">
            <v>9.7799999999999994</v>
          </cell>
        </row>
        <row r="69">
          <cell r="G69" t="str">
            <v>SGD</v>
          </cell>
          <cell r="H69" t="str">
            <v>Singapore Dollar</v>
          </cell>
          <cell r="I69">
            <v>2</v>
          </cell>
        </row>
        <row r="70">
          <cell r="G70" t="str">
            <v>SKK</v>
          </cell>
          <cell r="H70" t="str">
            <v>Slovakia Koruna</v>
          </cell>
          <cell r="I70">
            <v>30</v>
          </cell>
        </row>
        <row r="71">
          <cell r="G71" t="str">
            <v>TRY</v>
          </cell>
          <cell r="H71" t="str">
            <v>Turkish New Lira</v>
          </cell>
          <cell r="I71">
            <v>1.82</v>
          </cell>
        </row>
        <row r="72">
          <cell r="G72" t="str">
            <v>UAH</v>
          </cell>
          <cell r="H72" t="str">
            <v>Ukrainian Hryvnia</v>
          </cell>
          <cell r="I72">
            <v>7.39</v>
          </cell>
        </row>
        <row r="73">
          <cell r="G73" t="str">
            <v>ZAR</v>
          </cell>
          <cell r="H73" t="str">
            <v>South African Rand</v>
          </cell>
          <cell r="I73">
            <v>11.85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1:X195"/>
  <sheetViews>
    <sheetView topLeftCell="B5" zoomScale="85" zoomScaleNormal="85" workbookViewId="0">
      <pane xSplit="4" ySplit="2" topLeftCell="F37" activePane="bottomRight" state="frozen"/>
      <selection activeCell="B5" sqref="B5"/>
      <selection pane="topRight" activeCell="F5" sqref="F5"/>
      <selection pane="bottomLeft" activeCell="B7" sqref="B7"/>
      <selection pane="bottomRight" activeCell="M54" sqref="M54"/>
    </sheetView>
  </sheetViews>
  <sheetFormatPr baseColWidth="10" defaultColWidth="11.42578125" defaultRowHeight="12.75"/>
  <cols>
    <col min="1" max="1" width="2.7109375" customWidth="1"/>
    <col min="2" max="2" width="64.140625" customWidth="1"/>
    <col min="3" max="3" width="1.5703125" style="33" customWidth="1"/>
    <col min="4" max="4" width="1.140625" style="33" customWidth="1"/>
    <col min="5" max="5" width="0.85546875" style="106" customWidth="1"/>
    <col min="6" max="7" width="11.140625" style="138" customWidth="1"/>
    <col min="8" max="9" width="11.140625" style="138" hidden="1" customWidth="1"/>
    <col min="10" max="10" width="11.140625" style="138" customWidth="1"/>
    <col min="11" max="13" width="12.28515625" style="138" customWidth="1"/>
    <col min="14" max="14" width="11.28515625" bestFit="1" customWidth="1"/>
    <col min="15" max="15" width="11.28515625" customWidth="1"/>
    <col min="16" max="17" width="12.28515625" bestFit="1" customWidth="1"/>
    <col min="18" max="21" width="12.28515625" customWidth="1"/>
    <col min="22" max="22" width="11.5703125" customWidth="1"/>
    <col min="23" max="23" width="12.28515625" bestFit="1" customWidth="1"/>
    <col min="24" max="24" width="0.85546875" customWidth="1"/>
  </cols>
  <sheetData>
    <row r="1" spans="2:22" ht="14.25" hidden="1">
      <c r="B1" s="52" t="s">
        <v>62</v>
      </c>
      <c r="C1" s="53"/>
      <c r="D1" s="54"/>
      <c r="E1" s="55"/>
      <c r="F1" s="56"/>
      <c r="G1" s="56"/>
      <c r="H1" s="56"/>
      <c r="I1" s="56"/>
      <c r="J1" s="56"/>
      <c r="K1" s="56"/>
      <c r="L1" s="56"/>
      <c r="M1" s="56"/>
      <c r="N1" s="58">
        <v>1.3343333333333334</v>
      </c>
      <c r="O1" s="58"/>
      <c r="P1" s="58"/>
      <c r="Q1" s="58"/>
      <c r="R1" s="59"/>
      <c r="S1" s="59"/>
      <c r="T1" s="59"/>
      <c r="U1" s="59"/>
      <c r="V1" s="57"/>
    </row>
    <row r="2" spans="2:22">
      <c r="B2" s="52"/>
      <c r="C2" s="60"/>
      <c r="D2" s="60"/>
      <c r="E2" s="61"/>
      <c r="F2" s="62"/>
      <c r="G2" s="62"/>
      <c r="H2" s="62"/>
      <c r="I2" s="62"/>
      <c r="J2" s="62"/>
      <c r="K2" s="62"/>
      <c r="L2" s="62"/>
      <c r="M2" s="62"/>
      <c r="N2" s="64"/>
      <c r="O2" s="64"/>
      <c r="P2" s="64"/>
      <c r="Q2" s="64"/>
      <c r="R2" s="64"/>
      <c r="S2" s="64"/>
      <c r="T2" s="64"/>
      <c r="U2" s="64"/>
      <c r="V2" s="63"/>
    </row>
    <row r="3" spans="2:22" ht="18">
      <c r="B3" s="65" t="s">
        <v>63</v>
      </c>
      <c r="C3" s="66"/>
      <c r="D3" s="66"/>
      <c r="E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</row>
    <row r="4" spans="2:22" ht="14.25">
      <c r="B4" s="69"/>
      <c r="C4" s="55"/>
      <c r="D4" s="55"/>
      <c r="E4" s="55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2:22" ht="15">
      <c r="B5" s="72" t="s">
        <v>64</v>
      </c>
      <c r="C5" s="73"/>
      <c r="D5" s="74"/>
      <c r="E5" s="74"/>
      <c r="F5" s="75" t="s">
        <v>65</v>
      </c>
      <c r="G5" s="75" t="s">
        <v>66</v>
      </c>
      <c r="H5" s="75" t="s">
        <v>67</v>
      </c>
      <c r="I5" s="75" t="s">
        <v>68</v>
      </c>
      <c r="J5" s="75" t="s">
        <v>65</v>
      </c>
      <c r="K5" s="75" t="s">
        <v>66</v>
      </c>
      <c r="L5" s="75" t="s">
        <v>67</v>
      </c>
      <c r="M5" s="75" t="s">
        <v>68</v>
      </c>
      <c r="N5" s="75" t="s">
        <v>69</v>
      </c>
      <c r="O5" s="75" t="s">
        <v>70</v>
      </c>
      <c r="P5" s="75" t="s">
        <v>71</v>
      </c>
      <c r="Q5" s="75" t="s">
        <v>72</v>
      </c>
      <c r="R5" s="75" t="s">
        <v>69</v>
      </c>
      <c r="S5" s="75" t="s">
        <v>70</v>
      </c>
      <c r="T5" s="75" t="s">
        <v>71</v>
      </c>
      <c r="U5" s="75" t="s">
        <v>72</v>
      </c>
      <c r="V5" s="76" t="s">
        <v>73</v>
      </c>
    </row>
    <row r="6" spans="2:22" ht="15">
      <c r="B6" s="72" t="s">
        <v>74</v>
      </c>
      <c r="C6" s="73"/>
      <c r="D6" s="77"/>
      <c r="E6" s="77"/>
      <c r="F6" s="78">
        <v>2009</v>
      </c>
      <c r="G6" s="78">
        <v>2009</v>
      </c>
      <c r="H6" s="78">
        <v>2009</v>
      </c>
      <c r="I6" s="78">
        <v>2009</v>
      </c>
      <c r="J6" s="78">
        <v>2010</v>
      </c>
      <c r="K6" s="78">
        <v>2010</v>
      </c>
      <c r="L6" s="78">
        <v>2010</v>
      </c>
      <c r="M6" s="78">
        <v>2010</v>
      </c>
      <c r="N6" s="78">
        <v>2009</v>
      </c>
      <c r="O6" s="78">
        <v>2009</v>
      </c>
      <c r="P6" s="78">
        <v>2009</v>
      </c>
      <c r="Q6" s="78">
        <v>2009</v>
      </c>
      <c r="R6" s="78">
        <v>2010</v>
      </c>
      <c r="S6" s="78">
        <v>2010</v>
      </c>
      <c r="T6" s="78">
        <v>2010</v>
      </c>
      <c r="U6" s="78">
        <v>2010</v>
      </c>
      <c r="V6" s="79" t="s">
        <v>108</v>
      </c>
    </row>
    <row r="7" spans="2:22" ht="14.25">
      <c r="B7" s="70"/>
      <c r="C7" s="55"/>
      <c r="D7" s="55"/>
      <c r="E7" s="55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/>
    </row>
    <row r="8" spans="2:22" ht="15">
      <c r="B8" s="80"/>
      <c r="C8" s="81"/>
      <c r="D8" s="81"/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</row>
    <row r="9" spans="2:22" ht="15">
      <c r="B9" s="84" t="s">
        <v>59</v>
      </c>
      <c r="C9" s="81"/>
      <c r="D9" s="81"/>
      <c r="E9" s="81"/>
      <c r="F9" s="85">
        <f>+N9</f>
        <v>109816.04223779</v>
      </c>
      <c r="G9" s="86">
        <f>+O9-N9</f>
        <v>116989.00928901999</v>
      </c>
      <c r="H9" s="86">
        <f>+P9-O9</f>
        <v>134895.00540906005</v>
      </c>
      <c r="I9" s="86">
        <f>+Q9-P9</f>
        <v>173851.38977157994</v>
      </c>
      <c r="J9" s="85">
        <f>+R9</f>
        <v>170155.16687461</v>
      </c>
      <c r="K9" s="86" t="e">
        <f>+S9-R9</f>
        <v>#REF!</v>
      </c>
      <c r="L9" s="86" t="e">
        <f>+T9-S9</f>
        <v>#REF!</v>
      </c>
      <c r="M9" s="86" t="e">
        <f>+U9-T9</f>
        <v>#REF!</v>
      </c>
      <c r="N9" s="86">
        <v>109816.04223779</v>
      </c>
      <c r="O9" s="86">
        <v>226805.05152680998</v>
      </c>
      <c r="P9" s="86">
        <v>361700.05693587003</v>
      </c>
      <c r="Q9" s="86">
        <v>535551.44670744997</v>
      </c>
      <c r="R9" s="86">
        <v>170155.16687461</v>
      </c>
      <c r="S9" s="86" t="e">
        <f>+#REF!</f>
        <v>#REF!</v>
      </c>
      <c r="T9" s="86" t="e">
        <f>+#REF!</f>
        <v>#REF!</v>
      </c>
      <c r="U9" s="86" t="e">
        <f>+#REF!</f>
        <v>#REF!</v>
      </c>
      <c r="V9" s="87" t="e">
        <f>+S9/O9-1</f>
        <v>#REF!</v>
      </c>
    </row>
    <row r="10" spans="2:22" ht="15">
      <c r="B10" s="84"/>
      <c r="C10" s="88"/>
      <c r="D10" s="88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7"/>
    </row>
    <row r="11" spans="2:22" ht="15">
      <c r="B11" s="84" t="s">
        <v>76</v>
      </c>
      <c r="C11" s="81"/>
      <c r="D11" s="81"/>
      <c r="E11" s="81"/>
      <c r="F11" s="86">
        <f>+N11</f>
        <v>-19291.986364912966</v>
      </c>
      <c r="G11" s="86">
        <f>+O11-N11</f>
        <v>-10286.657856957059</v>
      </c>
      <c r="H11" s="86">
        <f>+P11-O11</f>
        <v>-2808.5305712013906</v>
      </c>
      <c r="I11" s="86">
        <f>+Q11-P11</f>
        <v>17543.074419703495</v>
      </c>
      <c r="J11" s="86">
        <f>+R11</f>
        <v>33678.374228360095</v>
      </c>
      <c r="K11" s="86" t="e">
        <f>+S11-R11</f>
        <v>#REF!</v>
      </c>
      <c r="L11" s="86" t="e">
        <f>+T11-S11</f>
        <v>#REF!</v>
      </c>
      <c r="M11" s="86" t="e">
        <f>+U11-T11</f>
        <v>#REF!</v>
      </c>
      <c r="N11" s="86">
        <v>-19291.986364912966</v>
      </c>
      <c r="O11" s="86">
        <v>-29578.644221870025</v>
      </c>
      <c r="P11" s="86">
        <v>-32387.174793071415</v>
      </c>
      <c r="Q11" s="86">
        <v>-14844.100373367919</v>
      </c>
      <c r="R11" s="86">
        <v>33678.374228360095</v>
      </c>
      <c r="S11" s="86" t="e">
        <f>+#REF!-#REF!-#REF!</f>
        <v>#REF!</v>
      </c>
      <c r="T11" s="86" t="e">
        <f>+#REF!-#REF!-#REF!</f>
        <v>#REF!</v>
      </c>
      <c r="U11" s="86" t="e">
        <f>+#REF!-#REF!-#REF!</f>
        <v>#REF!</v>
      </c>
      <c r="V11" s="87" t="e">
        <f>+S11/O11-1</f>
        <v>#REF!</v>
      </c>
    </row>
    <row r="12" spans="2:22" ht="15">
      <c r="B12" s="84"/>
      <c r="C12" s="81"/>
      <c r="D12" s="81"/>
      <c r="E12" s="81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7"/>
    </row>
    <row r="13" spans="2:22" ht="15">
      <c r="B13" s="84" t="s">
        <v>77</v>
      </c>
      <c r="C13" s="81"/>
      <c r="D13" s="81"/>
      <c r="E13" s="81"/>
      <c r="F13" s="86">
        <f>+N13</f>
        <v>-28480.519097362965</v>
      </c>
      <c r="G13" s="86">
        <f>+O13-N13</f>
        <v>-23449.027610487057</v>
      </c>
      <c r="H13" s="86">
        <f>+P13-O13</f>
        <v>-18246.862577151391</v>
      </c>
      <c r="I13" s="86">
        <f>+Q13-P13</f>
        <v>-2324.2027482965059</v>
      </c>
      <c r="J13" s="86">
        <f>+R13</f>
        <v>20137.172947370091</v>
      </c>
      <c r="K13" s="86" t="e">
        <f>+S13-R13</f>
        <v>#REF!</v>
      </c>
      <c r="L13" s="86" t="e">
        <f>+T13-S13</f>
        <v>#REF!</v>
      </c>
      <c r="M13" s="86" t="e">
        <f>+U13-T13</f>
        <v>#REF!</v>
      </c>
      <c r="N13" s="86">
        <v>-28480.519097362965</v>
      </c>
      <c r="O13" s="86">
        <v>-51929.546707850022</v>
      </c>
      <c r="P13" s="86">
        <v>-70176.409285001413</v>
      </c>
      <c r="Q13" s="86">
        <v>-72500.612033297919</v>
      </c>
      <c r="R13" s="86">
        <v>20137.172947370091</v>
      </c>
      <c r="S13" s="86" t="e">
        <f>+#REF!</f>
        <v>#REF!</v>
      </c>
      <c r="T13" s="86" t="e">
        <f>+#REF!</f>
        <v>#REF!</v>
      </c>
      <c r="U13" s="86" t="e">
        <f>+#REF!</f>
        <v>#REF!</v>
      </c>
      <c r="V13" s="87" t="e">
        <f>+S13/O13-1</f>
        <v>#REF!</v>
      </c>
    </row>
    <row r="14" spans="2:22" ht="14.25">
      <c r="B14" s="90" t="s">
        <v>78</v>
      </c>
      <c r="C14" s="91"/>
      <c r="D14" s="91"/>
      <c r="E14" s="91"/>
      <c r="F14" s="92">
        <f t="shared" ref="F14:M14" si="0">F13/F9</f>
        <v>-0.25934752807511235</v>
      </c>
      <c r="G14" s="92">
        <f t="shared" si="0"/>
        <v>-0.20043786807832953</v>
      </c>
      <c r="H14" s="92">
        <f t="shared" si="0"/>
        <v>-0.13526714737746595</v>
      </c>
      <c r="I14" s="92">
        <f t="shared" si="0"/>
        <v>-1.3368905197423109E-2</v>
      </c>
      <c r="J14" s="92">
        <f t="shared" si="0"/>
        <v>0.11834593869376583</v>
      </c>
      <c r="K14" s="92" t="e">
        <f t="shared" si="0"/>
        <v>#REF!</v>
      </c>
      <c r="L14" s="92" t="e">
        <f t="shared" si="0"/>
        <v>#REF!</v>
      </c>
      <c r="M14" s="92" t="e">
        <f t="shared" si="0"/>
        <v>#REF!</v>
      </c>
      <c r="N14" s="92">
        <v>-0.25934752807511235</v>
      </c>
      <c r="O14" s="92">
        <v>-0.22896115566328812</v>
      </c>
      <c r="P14" s="92">
        <v>-0.19401824229583628</v>
      </c>
      <c r="Q14" s="92">
        <v>-0.13537562540261808</v>
      </c>
      <c r="R14" s="92">
        <v>0.11834593869376583</v>
      </c>
      <c r="S14" s="92" t="e">
        <f>S13/S9</f>
        <v>#REF!</v>
      </c>
      <c r="T14" s="92" t="e">
        <f>T13/T9</f>
        <v>#REF!</v>
      </c>
      <c r="U14" s="92" t="e">
        <f>U13/U9</f>
        <v>#REF!</v>
      </c>
      <c r="V14" s="93"/>
    </row>
    <row r="15" spans="2:22" ht="14.25">
      <c r="B15" s="90" t="s">
        <v>79</v>
      </c>
      <c r="C15" s="91"/>
      <c r="D15" s="91"/>
      <c r="E15" s="91"/>
      <c r="F15" s="92">
        <f t="shared" ref="F15:K15" si="1">(F13*4)/F42</f>
        <v>-9.1085325750547994E-2</v>
      </c>
      <c r="G15" s="92">
        <f t="shared" si="1"/>
        <v>-7.5749769041569257E-2</v>
      </c>
      <c r="H15" s="92">
        <f t="shared" si="1"/>
        <v>-6.959452106667248E-2</v>
      </c>
      <c r="I15" s="92">
        <f t="shared" si="1"/>
        <v>-9.1006165022470935E-3</v>
      </c>
      <c r="J15" s="92">
        <f t="shared" si="1"/>
        <v>6.82426694800813E-2</v>
      </c>
      <c r="K15" s="92" t="e">
        <f t="shared" si="1"/>
        <v>#REF!</v>
      </c>
      <c r="L15" s="92" t="e">
        <f>(L13*4)/L42</f>
        <v>#REF!</v>
      </c>
      <c r="M15" s="92" t="e">
        <f>(M13*4)/M42</f>
        <v>#REF!</v>
      </c>
      <c r="N15" s="92">
        <v>-3.0361775250182663E-2</v>
      </c>
      <c r="O15" s="92">
        <v>-5.591775822427969E-2</v>
      </c>
      <c r="P15" s="92">
        <v>-8.9218873906283525E-2</v>
      </c>
      <c r="Q15" s="92">
        <v>-9.4627468390589303E-2</v>
      </c>
      <c r="R15" s="92">
        <v>2.2747556493360431E-2</v>
      </c>
      <c r="S15" s="92" t="e">
        <f>(S13/2*4)/S42</f>
        <v>#REF!</v>
      </c>
      <c r="T15" s="92" t="e">
        <f>(T13/3*4)/T42</f>
        <v>#REF!</v>
      </c>
      <c r="U15" s="92" t="e">
        <f>(U13/4*4)/U42</f>
        <v>#REF!</v>
      </c>
      <c r="V15" s="93"/>
    </row>
    <row r="16" spans="2:22" ht="15">
      <c r="B16" s="84"/>
      <c r="C16" s="81"/>
      <c r="D16" s="81"/>
      <c r="E16" s="81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</row>
    <row r="17" spans="2:22" ht="15">
      <c r="B17" s="84" t="s">
        <v>80</v>
      </c>
      <c r="C17" s="88"/>
      <c r="D17" s="88"/>
      <c r="E17" s="88"/>
      <c r="F17" s="89">
        <f>+N17</f>
        <v>-14.061407140000483</v>
      </c>
      <c r="G17" s="89">
        <f t="shared" ref="G17:M19" si="2">+O17-N17</f>
        <v>-365.03797315999969</v>
      </c>
      <c r="H17" s="89">
        <f t="shared" si="2"/>
        <v>608.45886217999987</v>
      </c>
      <c r="I17" s="89">
        <f t="shared" si="2"/>
        <v>226.68508890000052</v>
      </c>
      <c r="J17" s="89">
        <f>+R17</f>
        <v>-104.23822866000009</v>
      </c>
      <c r="K17" s="89" t="e">
        <f t="shared" si="2"/>
        <v>#REF!</v>
      </c>
      <c r="L17" s="89" t="e">
        <f t="shared" si="2"/>
        <v>#REF!</v>
      </c>
      <c r="M17" s="89" t="e">
        <f t="shared" si="2"/>
        <v>#REF!</v>
      </c>
      <c r="N17" s="89">
        <v>-14.061407140000483</v>
      </c>
      <c r="O17" s="89">
        <v>-379.09938030000018</v>
      </c>
      <c r="P17" s="89">
        <v>229.35948187999966</v>
      </c>
      <c r="Q17" s="89">
        <v>456.04457078000019</v>
      </c>
      <c r="R17" s="89">
        <v>-104.23822866000009</v>
      </c>
      <c r="S17" s="89" t="e">
        <f>+#REF!</f>
        <v>#REF!</v>
      </c>
      <c r="T17" s="89" t="e">
        <f>+#REF!</f>
        <v>#REF!</v>
      </c>
      <c r="U17" s="89" t="e">
        <f>+#REF!</f>
        <v>#REF!</v>
      </c>
      <c r="V17" s="87" t="e">
        <f>+S17/O17-1</f>
        <v>#REF!</v>
      </c>
    </row>
    <row r="18" spans="2:22" ht="15">
      <c r="B18" s="84" t="s">
        <v>81</v>
      </c>
      <c r="C18" s="88"/>
      <c r="D18" s="88"/>
      <c r="E18" s="88"/>
      <c r="F18" s="89">
        <f>+N18</f>
        <v>-12386.143560140001</v>
      </c>
      <c r="G18" s="89">
        <f t="shared" si="2"/>
        <v>-5701.0070223700022</v>
      </c>
      <c r="H18" s="89">
        <f t="shared" si="2"/>
        <v>-3292.9477298400016</v>
      </c>
      <c r="I18" s="89">
        <f t="shared" si="2"/>
        <v>-23408.930956709999</v>
      </c>
      <c r="J18" s="89">
        <f>+R18</f>
        <v>-8997.3291815699995</v>
      </c>
      <c r="K18" s="89" t="e">
        <f t="shared" si="2"/>
        <v>#REF!</v>
      </c>
      <c r="L18" s="89" t="e">
        <f t="shared" si="2"/>
        <v>#REF!</v>
      </c>
      <c r="M18" s="89" t="e">
        <f t="shared" si="2"/>
        <v>#REF!</v>
      </c>
      <c r="N18" s="89">
        <v>-12386.143560140001</v>
      </c>
      <c r="O18" s="89">
        <v>-18087.150582510003</v>
      </c>
      <c r="P18" s="89">
        <v>-21380.098312350005</v>
      </c>
      <c r="Q18" s="89">
        <v>-44789.029269060004</v>
      </c>
      <c r="R18" s="89">
        <v>-8997.3291815699995</v>
      </c>
      <c r="S18" s="89" t="e">
        <f>+#REF!+#REF!+#REF!</f>
        <v>#REF!</v>
      </c>
      <c r="T18" s="89" t="e">
        <f>+#REF!+#REF!+#REF!</f>
        <v>#REF!</v>
      </c>
      <c r="U18" s="89" t="e">
        <f>+#REF!+#REF!+#REF!</f>
        <v>#REF!</v>
      </c>
      <c r="V18" s="87" t="e">
        <f>+S18/O18-1</f>
        <v>#REF!</v>
      </c>
    </row>
    <row r="19" spans="2:22" ht="15">
      <c r="B19" s="84" t="s">
        <v>82</v>
      </c>
      <c r="C19" s="88"/>
      <c r="D19" s="88"/>
      <c r="E19" s="88"/>
      <c r="F19" s="89">
        <f>+N19</f>
        <v>-12400.204967280002</v>
      </c>
      <c r="G19" s="89">
        <f t="shared" si="2"/>
        <v>-6066.0449955300028</v>
      </c>
      <c r="H19" s="89">
        <f t="shared" si="2"/>
        <v>-2684.4888676599985</v>
      </c>
      <c r="I19" s="89">
        <f t="shared" si="2"/>
        <v>-23182.245867809997</v>
      </c>
      <c r="J19" s="89">
        <f>+R19</f>
        <v>-9101.56741023</v>
      </c>
      <c r="K19" s="89" t="e">
        <f t="shared" si="2"/>
        <v>#REF!</v>
      </c>
      <c r="L19" s="89" t="e">
        <f t="shared" si="2"/>
        <v>#REF!</v>
      </c>
      <c r="M19" s="89" t="e">
        <f t="shared" si="2"/>
        <v>#REF!</v>
      </c>
      <c r="N19" s="89">
        <v>-12400.204967280002</v>
      </c>
      <c r="O19" s="89">
        <v>-18466.249962810005</v>
      </c>
      <c r="P19" s="89">
        <v>-21150.738830470003</v>
      </c>
      <c r="Q19" s="89">
        <v>-44332.984698280001</v>
      </c>
      <c r="R19" s="89">
        <v>-9101.56741023</v>
      </c>
      <c r="S19" s="89" t="e">
        <f>SUM(S17:S18)</f>
        <v>#REF!</v>
      </c>
      <c r="T19" s="89" t="e">
        <f>SUM(T17:T18)</f>
        <v>#REF!</v>
      </c>
      <c r="U19" s="89" t="e">
        <f>SUM(U17:U18)</f>
        <v>#REF!</v>
      </c>
      <c r="V19" s="87" t="e">
        <f>+S19/O19-1</f>
        <v>#REF!</v>
      </c>
    </row>
    <row r="20" spans="2:22" ht="15">
      <c r="B20" s="84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7"/>
    </row>
    <row r="21" spans="2:22" ht="15">
      <c r="B21" s="94" t="s">
        <v>83</v>
      </c>
      <c r="C21" s="88"/>
      <c r="D21" s="88"/>
      <c r="E21" s="95"/>
      <c r="F21" s="89">
        <f>+N21</f>
        <v>-65533.443015700002</v>
      </c>
      <c r="G21" s="89">
        <f>+O21-N21</f>
        <v>-9146.2568161093805</v>
      </c>
      <c r="H21" s="89">
        <f>+P21-O21</f>
        <v>-2340.7919095206744</v>
      </c>
      <c r="I21" s="89">
        <f>+Q21-P21</f>
        <v>0.4917429853376234</v>
      </c>
      <c r="J21" s="89">
        <f>+R21</f>
        <v>0</v>
      </c>
      <c r="K21" s="89">
        <f>+S21-R21</f>
        <v>0</v>
      </c>
      <c r="L21" s="89">
        <f>+T21-S21</f>
        <v>0</v>
      </c>
      <c r="M21" s="89">
        <f>+U21-T21</f>
        <v>0</v>
      </c>
      <c r="N21" s="89">
        <v>-65533.443015700002</v>
      </c>
      <c r="O21" s="89">
        <v>-74679.699831809383</v>
      </c>
      <c r="P21" s="89">
        <v>-77020.491741330057</v>
      </c>
      <c r="Q21" s="89">
        <v>-77019.99999834472</v>
      </c>
      <c r="R21" s="89">
        <v>0</v>
      </c>
      <c r="S21" s="89">
        <v>0</v>
      </c>
      <c r="T21" s="89">
        <v>0</v>
      </c>
      <c r="U21" s="89">
        <v>0</v>
      </c>
      <c r="V21" s="87">
        <f>+S21/O21-1</f>
        <v>-1</v>
      </c>
    </row>
    <row r="22" spans="2:22" ht="15">
      <c r="B22" s="84"/>
      <c r="C22" s="88"/>
      <c r="D22" s="88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7"/>
    </row>
    <row r="23" spans="2:22" ht="15">
      <c r="B23" s="84" t="s">
        <v>84</v>
      </c>
      <c r="C23" s="88"/>
      <c r="D23" s="88"/>
      <c r="E23" s="88"/>
      <c r="F23" s="89">
        <f>+N23</f>
        <v>12545.583258810002</v>
      </c>
      <c r="G23" s="89">
        <f>+O23-N23</f>
        <v>8867.9968793900007</v>
      </c>
      <c r="H23" s="89">
        <f>+P23-O23</f>
        <v>7790.8738806199945</v>
      </c>
      <c r="I23" s="89">
        <f>+Q23-P23</f>
        <v>10078.335307630005</v>
      </c>
      <c r="J23" s="89">
        <f>+R23</f>
        <v>-4324.67019196</v>
      </c>
      <c r="K23" s="89" t="e">
        <f>+S23-R23</f>
        <v>#REF!</v>
      </c>
      <c r="L23" s="89" t="e">
        <f>+T23-S23</f>
        <v>#REF!</v>
      </c>
      <c r="M23" s="89" t="e">
        <f>+U23-T23</f>
        <v>#REF!</v>
      </c>
      <c r="N23" s="89">
        <v>12545.583258810002</v>
      </c>
      <c r="O23" s="89">
        <v>21413.580138200003</v>
      </c>
      <c r="P23" s="89">
        <v>29204.454018819997</v>
      </c>
      <c r="Q23" s="89">
        <v>39282.789326450002</v>
      </c>
      <c r="R23" s="89">
        <v>-4324.67019196</v>
      </c>
      <c r="S23" s="89" t="e">
        <f>+#REF!</f>
        <v>#REF!</v>
      </c>
      <c r="T23" s="89" t="e">
        <f>+#REF!</f>
        <v>#REF!</v>
      </c>
      <c r="U23" s="89" t="e">
        <f>+#REF!</f>
        <v>#REF!</v>
      </c>
      <c r="V23" s="87" t="e">
        <f>+S23/O23-1</f>
        <v>#REF!</v>
      </c>
    </row>
    <row r="24" spans="2:22" ht="15">
      <c r="B24" s="84"/>
      <c r="C24" s="88"/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7"/>
    </row>
    <row r="25" spans="2:22" ht="15">
      <c r="B25" s="84" t="s">
        <v>85</v>
      </c>
      <c r="C25" s="81"/>
      <c r="D25" s="81"/>
      <c r="E25" s="81"/>
      <c r="F25" s="86">
        <f t="shared" ref="F25:K25" si="3">+F13+F19+F21+F23</f>
        <v>-93868.583821532971</v>
      </c>
      <c r="G25" s="86">
        <f t="shared" si="3"/>
        <v>-29793.332542736436</v>
      </c>
      <c r="H25" s="86">
        <f t="shared" si="3"/>
        <v>-15481.269473712069</v>
      </c>
      <c r="I25" s="86">
        <f t="shared" si="3"/>
        <v>-15427.621565491161</v>
      </c>
      <c r="J25" s="86">
        <f t="shared" si="3"/>
        <v>6710.9353451800907</v>
      </c>
      <c r="K25" s="86" t="e">
        <f t="shared" si="3"/>
        <v>#REF!</v>
      </c>
      <c r="L25" s="86" t="e">
        <f>+L13+L19+L21+L23</f>
        <v>#REF!</v>
      </c>
      <c r="M25" s="86" t="e">
        <f>+M13+M19+M21+M23</f>
        <v>#REF!</v>
      </c>
      <c r="N25" s="86">
        <v>-93868.583821532971</v>
      </c>
      <c r="O25" s="86">
        <v>-123661.9163642694</v>
      </c>
      <c r="P25" s="86">
        <v>-139143.18583798149</v>
      </c>
      <c r="Q25" s="86">
        <v>-154570.80740347263</v>
      </c>
      <c r="R25" s="86">
        <v>6710.9353451800907</v>
      </c>
      <c r="S25" s="86" t="e">
        <f>+S13+S19+S21+S23</f>
        <v>#REF!</v>
      </c>
      <c r="T25" s="86" t="e">
        <f>+T13+T19+T21+T23</f>
        <v>#REF!</v>
      </c>
      <c r="U25" s="86" t="e">
        <f>+U13+U19+U21+U23</f>
        <v>#REF!</v>
      </c>
      <c r="V25" s="87" t="e">
        <f>+S25/O25-1</f>
        <v>#REF!</v>
      </c>
    </row>
    <row r="26" spans="2:22" ht="15">
      <c r="B26" s="96" t="s">
        <v>86</v>
      </c>
      <c r="C26" s="91"/>
      <c r="D26" s="91"/>
      <c r="E26" s="91"/>
      <c r="F26" s="97">
        <f t="shared" ref="F26:M26" si="4">(F25*4)/F44</f>
        <v>-0.5952144555682477</v>
      </c>
      <c r="G26" s="97">
        <f t="shared" si="4"/>
        <v>-0.19825357252222328</v>
      </c>
      <c r="H26" s="97">
        <f t="shared" si="4"/>
        <v>-0.1061664614782291</v>
      </c>
      <c r="I26" s="97">
        <f t="shared" si="4"/>
        <v>-0.10696969124075716</v>
      </c>
      <c r="J26" s="97">
        <f t="shared" si="4"/>
        <v>3.7799244390989029E-2</v>
      </c>
      <c r="K26" s="97" t="e">
        <f t="shared" si="4"/>
        <v>#REF!</v>
      </c>
      <c r="L26" s="97" t="e">
        <f t="shared" si="4"/>
        <v>#REF!</v>
      </c>
      <c r="M26" s="97" t="e">
        <f t="shared" si="4"/>
        <v>#REF!</v>
      </c>
      <c r="N26" s="97">
        <v>-0.19840481852274924</v>
      </c>
      <c r="O26" s="97">
        <v>-0.20572066475774173</v>
      </c>
      <c r="P26" s="97">
        <v>-0.31806908566316799</v>
      </c>
      <c r="Q26" s="97">
        <v>-0.26793487694448792</v>
      </c>
      <c r="R26" s="97">
        <f>(R25*4)/R44</f>
        <v>3.7799244390989029E-2</v>
      </c>
      <c r="S26" s="97" t="e">
        <f>(S25*2)/S44</f>
        <v>#REF!</v>
      </c>
      <c r="T26" s="97" t="e">
        <f>(T25/4*3)/T44</f>
        <v>#REF!</v>
      </c>
      <c r="U26" s="97" t="e">
        <f>(U25/4*4)/U44</f>
        <v>#REF!</v>
      </c>
      <c r="V26" s="87"/>
    </row>
    <row r="27" spans="2:22" ht="15">
      <c r="B27" s="84"/>
      <c r="C27" s="88"/>
      <c r="D27" s="88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7"/>
    </row>
    <row r="28" spans="2:22" ht="15">
      <c r="B28" s="98" t="s">
        <v>87</v>
      </c>
      <c r="C28" s="99"/>
      <c r="D28" s="99"/>
      <c r="E28" s="99"/>
      <c r="F28" s="100">
        <f t="shared" ref="F28:K28" si="5">F25/F45</f>
        <v>-0.53669859246159501</v>
      </c>
      <c r="G28" s="100">
        <f t="shared" si="5"/>
        <v>-0.17034495450392473</v>
      </c>
      <c r="H28" s="100">
        <f t="shared" si="5"/>
        <v>-8.8514976979485821E-2</v>
      </c>
      <c r="I28" s="100">
        <f t="shared" si="5"/>
        <v>-8.8208242226936309E-2</v>
      </c>
      <c r="J28" s="100">
        <f>J25/174900</f>
        <v>3.8370127759748948E-2</v>
      </c>
      <c r="K28" s="100" t="e">
        <f t="shared" si="5"/>
        <v>#REF!</v>
      </c>
      <c r="L28" s="100" t="e">
        <f>L25/L45</f>
        <v>#REF!</v>
      </c>
      <c r="M28" s="100" t="e">
        <f>M25/M45</f>
        <v>#REF!</v>
      </c>
      <c r="N28" s="100">
        <v>-0.53669859246159501</v>
      </c>
      <c r="O28" s="100">
        <v>-0.70704354696551974</v>
      </c>
      <c r="P28" s="100">
        <v>-0.7955585239450057</v>
      </c>
      <c r="Q28" s="100">
        <v>-0.88376676617194183</v>
      </c>
      <c r="R28" s="100">
        <f>R25/174900</f>
        <v>3.8370127759748948E-2</v>
      </c>
      <c r="S28" s="100" t="e">
        <f>S25/216686</f>
        <v>#REF!</v>
      </c>
      <c r="T28" s="100" t="e">
        <f>T25/216686</f>
        <v>#REF!</v>
      </c>
      <c r="U28" s="100" t="e">
        <f>U25/216686</f>
        <v>#REF!</v>
      </c>
      <c r="V28" s="87" t="e">
        <f>+S28/O28-1</f>
        <v>#REF!</v>
      </c>
    </row>
    <row r="29" spans="2:22" ht="15">
      <c r="B29" s="98" t="s">
        <v>88</v>
      </c>
      <c r="C29" s="101"/>
      <c r="D29" s="101"/>
      <c r="E29" s="101"/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3"/>
    </row>
    <row r="30" spans="2:22" s="106" customFormat="1" ht="14.25">
      <c r="B30" s="104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5"/>
    </row>
    <row r="31" spans="2:22" ht="15">
      <c r="B31" s="107" t="s">
        <v>89</v>
      </c>
      <c r="C31" s="88"/>
      <c r="D31" s="88"/>
      <c r="E31" s="88"/>
      <c r="F31" s="108">
        <f>+N31</f>
        <v>47417</v>
      </c>
      <c r="G31" s="108">
        <f>+O31-N31</f>
        <v>54327</v>
      </c>
      <c r="H31" s="108">
        <f>+P31-O31</f>
        <v>18912.46025021089</v>
      </c>
      <c r="I31" s="108">
        <f>+Q31-P31</f>
        <v>37210.53974978911</v>
      </c>
      <c r="J31" s="108">
        <v>9035</v>
      </c>
      <c r="K31" s="108">
        <f>+S31-R31</f>
        <v>32124.765498250294</v>
      </c>
      <c r="L31" s="108">
        <f>+T31-S31</f>
        <v>14545.234501749706</v>
      </c>
      <c r="M31" s="108">
        <f>+U31-T31</f>
        <v>25738</v>
      </c>
      <c r="N31" s="108">
        <v>47417</v>
      </c>
      <c r="O31" s="108">
        <v>101744</v>
      </c>
      <c r="P31" s="108">
        <v>120656.46025021089</v>
      </c>
      <c r="Q31" s="108">
        <v>157867</v>
      </c>
      <c r="R31" s="108">
        <v>9035</v>
      </c>
      <c r="S31" s="108">
        <f>+K78+K76</f>
        <v>41159.765498250294</v>
      </c>
      <c r="T31" s="108">
        <v>55705</v>
      </c>
      <c r="U31" s="108">
        <v>81443</v>
      </c>
      <c r="V31" s="139">
        <f>+S31/N31-1</f>
        <v>-0.13196183861800004</v>
      </c>
    </row>
    <row r="32" spans="2:22" ht="15">
      <c r="B32" s="109"/>
      <c r="C32" s="88"/>
      <c r="D32" s="88"/>
      <c r="E32" s="88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1"/>
    </row>
    <row r="33" spans="2:24" ht="15">
      <c r="B33" s="72" t="s">
        <v>64</v>
      </c>
      <c r="C33" s="73"/>
      <c r="D33" s="74"/>
      <c r="E33" s="74"/>
      <c r="F33" s="75" t="s">
        <v>65</v>
      </c>
      <c r="G33" s="75" t="s">
        <v>66</v>
      </c>
      <c r="H33" s="75" t="s">
        <v>67</v>
      </c>
      <c r="I33" s="75" t="s">
        <v>68</v>
      </c>
      <c r="J33" s="75" t="s">
        <v>65</v>
      </c>
      <c r="K33" s="75" t="s">
        <v>66</v>
      </c>
      <c r="L33" s="75" t="s">
        <v>67</v>
      </c>
      <c r="M33" s="75" t="s">
        <v>68</v>
      </c>
      <c r="N33" s="75" t="s">
        <v>69</v>
      </c>
      <c r="O33" s="75" t="s">
        <v>70</v>
      </c>
      <c r="P33" s="75" t="s">
        <v>71</v>
      </c>
      <c r="Q33" s="75" t="s">
        <v>72</v>
      </c>
      <c r="R33" s="75" t="s">
        <v>69</v>
      </c>
      <c r="S33" s="75" t="s">
        <v>70</v>
      </c>
      <c r="T33" s="75" t="s">
        <v>71</v>
      </c>
      <c r="U33" s="75" t="s">
        <v>71</v>
      </c>
      <c r="V33" s="76" t="s">
        <v>73</v>
      </c>
    </row>
    <row r="34" spans="2:24" ht="15">
      <c r="B34" s="72" t="s">
        <v>74</v>
      </c>
      <c r="C34" s="73"/>
      <c r="D34" s="77"/>
      <c r="E34" s="77"/>
      <c r="F34" s="78">
        <v>2009</v>
      </c>
      <c r="G34" s="78">
        <v>2009</v>
      </c>
      <c r="H34" s="78">
        <v>2009</v>
      </c>
      <c r="I34" s="78">
        <v>2009</v>
      </c>
      <c r="J34" s="78">
        <v>2010</v>
      </c>
      <c r="K34" s="78">
        <v>2010</v>
      </c>
      <c r="L34" s="78">
        <v>2010</v>
      </c>
      <c r="M34" s="78">
        <v>2010</v>
      </c>
      <c r="N34" s="78">
        <v>2009</v>
      </c>
      <c r="O34" s="78">
        <v>2009</v>
      </c>
      <c r="P34" s="78">
        <v>2009</v>
      </c>
      <c r="Q34" s="78">
        <v>2009</v>
      </c>
      <c r="R34" s="78">
        <v>2010</v>
      </c>
      <c r="S34" s="78">
        <v>2010</v>
      </c>
      <c r="T34" s="78">
        <v>2010</v>
      </c>
      <c r="U34" s="78">
        <v>2010</v>
      </c>
      <c r="V34" s="79" t="s">
        <v>75</v>
      </c>
    </row>
    <row r="35" spans="2:24" ht="15">
      <c r="B35" s="112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13"/>
    </row>
    <row r="36" spans="2:24" ht="15">
      <c r="B36" s="80" t="s">
        <v>90</v>
      </c>
      <c r="C36" s="88"/>
      <c r="D36" s="88"/>
      <c r="E36" s="88"/>
      <c r="F36" s="114">
        <v>882625.53724014934</v>
      </c>
      <c r="G36" s="115">
        <v>906022.84206494479</v>
      </c>
      <c r="H36" s="114">
        <v>957346.83722240687</v>
      </c>
      <c r="I36" s="115">
        <v>980154.83756576933</v>
      </c>
      <c r="J36" s="115">
        <v>981992.57075375156</v>
      </c>
      <c r="K36" s="115" t="e">
        <f>+#REF!</f>
        <v>#REF!</v>
      </c>
      <c r="L36" s="115" t="e">
        <f>+#REF!</f>
        <v>#REF!</v>
      </c>
      <c r="M36" s="115" t="e">
        <f>+#REF!</f>
        <v>#REF!</v>
      </c>
      <c r="N36" s="114">
        <f>+F36</f>
        <v>882625.53724014934</v>
      </c>
      <c r="O36" s="114">
        <f>+G36</f>
        <v>906022.84206494479</v>
      </c>
      <c r="P36" s="114">
        <f>+H36</f>
        <v>957346.83722240687</v>
      </c>
      <c r="Q36" s="114">
        <f>+I36</f>
        <v>980154.83756576933</v>
      </c>
      <c r="R36" s="114">
        <v>981992.57075375156</v>
      </c>
      <c r="S36" s="115" t="e">
        <f>+K36</f>
        <v>#REF!</v>
      </c>
      <c r="T36" s="115" t="e">
        <f>+L36</f>
        <v>#REF!</v>
      </c>
      <c r="U36" s="115" t="e">
        <f>+M36</f>
        <v>#REF!</v>
      </c>
      <c r="V36" s="140" t="e">
        <f>+S36/O36-1</f>
        <v>#REF!</v>
      </c>
    </row>
    <row r="37" spans="2:24" ht="15">
      <c r="B37" s="84"/>
      <c r="C37" s="88"/>
      <c r="D37" s="88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7"/>
    </row>
    <row r="38" spans="2:24" ht="15">
      <c r="B38" s="84" t="s">
        <v>107</v>
      </c>
      <c r="C38" s="88"/>
      <c r="D38" s="88"/>
      <c r="E38" s="88"/>
      <c r="F38" s="89">
        <v>2896.8287397999998</v>
      </c>
      <c r="G38" s="89">
        <v>6888.6238241200017</v>
      </c>
      <c r="H38" s="89">
        <v>9197.423244829999</v>
      </c>
      <c r="I38" s="89">
        <v>13044.899696580003</v>
      </c>
      <c r="J38" s="89">
        <v>144222.10992300001</v>
      </c>
      <c r="K38" s="89">
        <f>+K63</f>
        <v>140929.85563000001</v>
      </c>
      <c r="L38" s="89">
        <f>+L63</f>
        <v>159768.9944</v>
      </c>
      <c r="M38" s="89" t="e">
        <f>+M63</f>
        <v>#REF!</v>
      </c>
      <c r="N38" s="89">
        <f>+F38</f>
        <v>2896.8287397999998</v>
      </c>
      <c r="O38" s="89">
        <f>+G38</f>
        <v>6888.6238241200017</v>
      </c>
      <c r="P38" s="89">
        <f>+H38</f>
        <v>9197.423244829999</v>
      </c>
      <c r="Q38" s="89">
        <f>+I38</f>
        <v>13044.899696580003</v>
      </c>
      <c r="R38" s="89">
        <v>144222.10992300001</v>
      </c>
      <c r="S38" s="89">
        <f t="shared" ref="S38:U40" si="6">+K38</f>
        <v>140929.85563000001</v>
      </c>
      <c r="T38" s="89">
        <f t="shared" si="6"/>
        <v>159768.9944</v>
      </c>
      <c r="U38" s="89" t="e">
        <f t="shared" si="6"/>
        <v>#REF!</v>
      </c>
      <c r="V38" s="87">
        <f>+S38/O38-1</f>
        <v>19.458346866981564</v>
      </c>
    </row>
    <row r="39" spans="2:24" ht="15">
      <c r="B39" s="84" t="s">
        <v>91</v>
      </c>
      <c r="C39" s="88"/>
      <c r="D39" s="88"/>
      <c r="E39" s="88"/>
      <c r="F39" s="89">
        <v>238219.09552359351</v>
      </c>
      <c r="G39" s="89">
        <v>231994.06770332341</v>
      </c>
      <c r="H39" s="89">
        <v>32310.238585591054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f>+F39</f>
        <v>238219.09552359351</v>
      </c>
      <c r="O39" s="89">
        <f>+G39</f>
        <v>231994.06770332341</v>
      </c>
      <c r="P39" s="89">
        <v>32310.238585591054</v>
      </c>
      <c r="Q39" s="89">
        <f>+I39</f>
        <v>0</v>
      </c>
      <c r="R39" s="89">
        <v>0</v>
      </c>
      <c r="S39" s="89">
        <f t="shared" si="6"/>
        <v>0</v>
      </c>
      <c r="T39" s="89">
        <f t="shared" si="6"/>
        <v>0</v>
      </c>
      <c r="U39" s="89">
        <f t="shared" si="6"/>
        <v>0</v>
      </c>
      <c r="V39" s="87">
        <f>+S39/O39-1</f>
        <v>-1</v>
      </c>
    </row>
    <row r="40" spans="2:24" ht="15">
      <c r="B40" s="84" t="s">
        <v>92</v>
      </c>
      <c r="C40" s="88"/>
      <c r="D40" s="88"/>
      <c r="E40" s="88"/>
      <c r="F40" s="116">
        <v>126976.75738328448</v>
      </c>
      <c r="G40" s="116">
        <v>93330.722817524656</v>
      </c>
      <c r="H40" s="116">
        <v>49898.322145303668</v>
      </c>
      <c r="I40" s="116">
        <v>28358.636380852302</v>
      </c>
      <c r="J40" s="116">
        <v>54112.706911610003</v>
      </c>
      <c r="K40" s="116" t="e">
        <f>+#REF!-#REF!+#REF!-K38</f>
        <v>#REF!</v>
      </c>
      <c r="L40" s="116" t="e">
        <f>+#REF!-#REF!+#REF!-L38</f>
        <v>#REF!</v>
      </c>
      <c r="M40" s="116" t="e">
        <f>+#REF!-#REF!+#REF!-M38</f>
        <v>#REF!</v>
      </c>
      <c r="N40" s="116">
        <f>+F40</f>
        <v>126976.75738328448</v>
      </c>
      <c r="O40" s="116">
        <f>+G40</f>
        <v>93330.722817524656</v>
      </c>
      <c r="P40" s="116">
        <v>49898.322145303668</v>
      </c>
      <c r="Q40" s="116">
        <f>+I40</f>
        <v>28358.636380852302</v>
      </c>
      <c r="R40" s="116">
        <v>54112.706911610003</v>
      </c>
      <c r="S40" s="116" t="e">
        <f t="shared" si="6"/>
        <v>#REF!</v>
      </c>
      <c r="T40" s="116" t="e">
        <f t="shared" si="6"/>
        <v>#REF!</v>
      </c>
      <c r="U40" s="116" t="e">
        <f t="shared" si="6"/>
        <v>#REF!</v>
      </c>
      <c r="V40" s="87" t="e">
        <f>+S40/O40-1</f>
        <v>#REF!</v>
      </c>
    </row>
    <row r="41" spans="2:24" ht="15">
      <c r="B41" s="84"/>
      <c r="C41" s="88"/>
      <c r="D41" s="88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7"/>
      <c r="X41" s="39"/>
    </row>
    <row r="42" spans="2:24" ht="15">
      <c r="B42" s="117" t="s">
        <v>93</v>
      </c>
      <c r="C42" s="88"/>
      <c r="D42" s="88"/>
      <c r="E42" s="88"/>
      <c r="F42" s="116">
        <f>SUM(F36:F40)</f>
        <v>1250718.2188868274</v>
      </c>
      <c r="G42" s="89">
        <v>1238236.2564099128</v>
      </c>
      <c r="H42" s="89">
        <v>1048752.8211981317</v>
      </c>
      <c r="I42" s="116">
        <v>1021558.3736432017</v>
      </c>
      <c r="J42" s="116">
        <f t="shared" ref="J42:Q42" si="7">SUM(J36:J40)</f>
        <v>1180327.3875883615</v>
      </c>
      <c r="K42" s="116" t="e">
        <f t="shared" si="7"/>
        <v>#REF!</v>
      </c>
      <c r="L42" s="116" t="e">
        <f t="shared" si="7"/>
        <v>#REF!</v>
      </c>
      <c r="M42" s="116" t="e">
        <f>SUM(M36:M40)</f>
        <v>#REF!</v>
      </c>
      <c r="N42" s="116">
        <f t="shared" si="7"/>
        <v>1250718.2188868274</v>
      </c>
      <c r="O42" s="116">
        <f t="shared" si="7"/>
        <v>1238236.2564099128</v>
      </c>
      <c r="P42" s="116">
        <f t="shared" si="7"/>
        <v>1048752.8211981317</v>
      </c>
      <c r="Q42" s="116">
        <f t="shared" si="7"/>
        <v>1021558.3736432017</v>
      </c>
      <c r="R42" s="116">
        <v>1180327.3875883615</v>
      </c>
      <c r="S42" s="116" t="e">
        <f>SUM(S36:S40)</f>
        <v>#REF!</v>
      </c>
      <c r="T42" s="116" t="e">
        <f>+L42</f>
        <v>#REF!</v>
      </c>
      <c r="U42" s="116" t="e">
        <f>+M42</f>
        <v>#REF!</v>
      </c>
      <c r="V42" s="87" t="e">
        <f>+S42/O42-1</f>
        <v>#REF!</v>
      </c>
    </row>
    <row r="43" spans="2:24" ht="15">
      <c r="B43" s="84"/>
      <c r="C43" s="88"/>
      <c r="D43" s="88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7"/>
    </row>
    <row r="44" spans="2:24" ht="15">
      <c r="B44" s="84" t="s">
        <v>94</v>
      </c>
      <c r="C44" s="88"/>
      <c r="D44" s="88"/>
      <c r="E44" s="88"/>
      <c r="F44" s="89">
        <v>630821.93615017086</v>
      </c>
      <c r="G44" s="89">
        <v>601115.67551998072</v>
      </c>
      <c r="H44" s="89">
        <v>583282.86572447245</v>
      </c>
      <c r="I44" s="89">
        <v>576896.92796319828</v>
      </c>
      <c r="J44" s="89">
        <v>710166.08435484092</v>
      </c>
      <c r="K44" s="89" t="e">
        <f>+#REF!</f>
        <v>#REF!</v>
      </c>
      <c r="L44" s="89" t="e">
        <f>+#REF!</f>
        <v>#REF!</v>
      </c>
      <c r="M44" s="89" t="e">
        <f>+#REF!</f>
        <v>#REF!</v>
      </c>
      <c r="N44" s="116">
        <f>+F44</f>
        <v>630821.93615017086</v>
      </c>
      <c r="O44" s="116">
        <f>+G44</f>
        <v>601115.67551998072</v>
      </c>
      <c r="P44" s="116">
        <v>583282.86572447245</v>
      </c>
      <c r="Q44" s="116">
        <f>+I44</f>
        <v>576896.92796319828</v>
      </c>
      <c r="R44" s="116">
        <v>710166.08435484092</v>
      </c>
      <c r="S44" s="116" t="e">
        <f t="shared" ref="S44:U45" si="8">+K44</f>
        <v>#REF!</v>
      </c>
      <c r="T44" s="116" t="e">
        <f t="shared" si="8"/>
        <v>#REF!</v>
      </c>
      <c r="U44" s="116" t="e">
        <f t="shared" si="8"/>
        <v>#REF!</v>
      </c>
      <c r="V44" s="87" t="e">
        <f>+S44/O44-1</f>
        <v>#REF!</v>
      </c>
    </row>
    <row r="45" spans="2:24" ht="15">
      <c r="B45" s="84" t="s">
        <v>95</v>
      </c>
      <c r="C45" s="88"/>
      <c r="D45" s="88"/>
      <c r="E45" s="88"/>
      <c r="F45" s="116">
        <v>174900</v>
      </c>
      <c r="G45" s="89">
        <v>174900</v>
      </c>
      <c r="H45" s="89">
        <v>174900</v>
      </c>
      <c r="I45" s="116">
        <v>174900</v>
      </c>
      <c r="J45" s="116">
        <v>258012.89</v>
      </c>
      <c r="K45" s="116">
        <f>+J45</f>
        <v>258012.89</v>
      </c>
      <c r="L45" s="116">
        <f>+K45</f>
        <v>258012.89</v>
      </c>
      <c r="M45" s="116">
        <f>+L45</f>
        <v>258012.89</v>
      </c>
      <c r="N45" s="116">
        <v>174900</v>
      </c>
      <c r="O45" s="116">
        <v>174900</v>
      </c>
      <c r="P45" s="116">
        <v>174900</v>
      </c>
      <c r="Q45" s="116">
        <v>174900</v>
      </c>
      <c r="R45" s="116">
        <f>(174900000+83112890)/1000</f>
        <v>258012.89</v>
      </c>
      <c r="S45" s="116">
        <f t="shared" si="8"/>
        <v>258012.89</v>
      </c>
      <c r="T45" s="116">
        <f t="shared" si="8"/>
        <v>258012.89</v>
      </c>
      <c r="U45" s="116">
        <f t="shared" si="8"/>
        <v>258012.89</v>
      </c>
      <c r="V45" s="87">
        <f>+S45/O45-1</f>
        <v>0.47520234419668395</v>
      </c>
    </row>
    <row r="46" spans="2:24" ht="15">
      <c r="B46" s="84"/>
      <c r="C46" s="88"/>
      <c r="D46" s="88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7"/>
    </row>
    <row r="47" spans="2:24" ht="15">
      <c r="B47" s="84" t="s">
        <v>96</v>
      </c>
      <c r="C47" s="88"/>
      <c r="D47" s="88"/>
      <c r="E47" s="88"/>
      <c r="F47" s="89">
        <v>10642.825733214286</v>
      </c>
      <c r="G47" s="89">
        <v>8491.0445377414289</v>
      </c>
      <c r="H47" s="89">
        <v>6674.725665357143</v>
      </c>
      <c r="I47" s="116">
        <v>7076.0290428571425</v>
      </c>
      <c r="J47" s="116">
        <v>15254.641303214286</v>
      </c>
      <c r="K47" s="116" t="e">
        <f>+#REF!</f>
        <v>#REF!</v>
      </c>
      <c r="L47" s="116" t="e">
        <f>+#REF!</f>
        <v>#REF!</v>
      </c>
      <c r="M47" s="116" t="e">
        <f>+#REF!</f>
        <v>#REF!</v>
      </c>
      <c r="N47" s="116">
        <f>+F47</f>
        <v>10642.825733214286</v>
      </c>
      <c r="O47" s="116">
        <f>+G47</f>
        <v>8491.0445377414289</v>
      </c>
      <c r="P47" s="116">
        <v>6674.725665357143</v>
      </c>
      <c r="Q47" s="116">
        <f>+I47</f>
        <v>7076.0290428571425</v>
      </c>
      <c r="R47" s="116">
        <v>15254.641303214286</v>
      </c>
      <c r="S47" s="116" t="e">
        <f>+K47</f>
        <v>#REF!</v>
      </c>
      <c r="T47" s="116" t="e">
        <f>+L47</f>
        <v>#REF!</v>
      </c>
      <c r="U47" s="116" t="e">
        <f>+M47</f>
        <v>#REF!</v>
      </c>
      <c r="V47" s="87" t="e">
        <f>+S47/O47-1</f>
        <v>#REF!</v>
      </c>
    </row>
    <row r="48" spans="2:24" ht="15">
      <c r="B48" s="98" t="s">
        <v>97</v>
      </c>
      <c r="C48" s="118"/>
      <c r="D48" s="118"/>
      <c r="E48" s="118"/>
      <c r="F48" s="119">
        <f>(F44+F47)/F36</f>
        <v>0.7267688672244389</v>
      </c>
      <c r="G48" s="119">
        <v>0.67283813581161878</v>
      </c>
      <c r="H48" s="119">
        <v>0.61624227338704118</v>
      </c>
      <c r="I48" s="119">
        <v>0.59579663806624861</v>
      </c>
      <c r="J48" s="119">
        <v>0.73872323199068746</v>
      </c>
      <c r="K48" s="119" t="e">
        <f t="shared" ref="K48:Q48" si="9">(K44+K47)/K36</f>
        <v>#REF!</v>
      </c>
      <c r="L48" s="119" t="e">
        <f t="shared" si="9"/>
        <v>#REF!</v>
      </c>
      <c r="M48" s="119" t="e">
        <f t="shared" si="9"/>
        <v>#REF!</v>
      </c>
      <c r="N48" s="119">
        <f t="shared" si="9"/>
        <v>0.7267688672244389</v>
      </c>
      <c r="O48" s="119">
        <f t="shared" si="9"/>
        <v>0.67283813581161878</v>
      </c>
      <c r="P48" s="119">
        <f t="shared" si="9"/>
        <v>0.61624227338704118</v>
      </c>
      <c r="Q48" s="119">
        <f t="shared" si="9"/>
        <v>0.59579663806624861</v>
      </c>
      <c r="R48" s="119">
        <v>0.73872323199068746</v>
      </c>
      <c r="S48" s="119" t="e">
        <f>(S44+S47)/S36</f>
        <v>#REF!</v>
      </c>
      <c r="T48" s="119" t="e">
        <f>(T44+T47)/T36</f>
        <v>#REF!</v>
      </c>
      <c r="U48" s="119" t="e">
        <f>(U44+U47)/U36</f>
        <v>#REF!</v>
      </c>
      <c r="V48" s="120"/>
    </row>
    <row r="49" spans="2:22" ht="15">
      <c r="B49" s="84"/>
      <c r="C49" s="88"/>
      <c r="D49" s="88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7"/>
    </row>
    <row r="50" spans="2:22" ht="15">
      <c r="B50" s="84" t="s">
        <v>98</v>
      </c>
      <c r="C50" s="88"/>
      <c r="D50" s="88"/>
      <c r="E50" s="88"/>
      <c r="F50" s="89">
        <v>24999.224244027675</v>
      </c>
      <c r="G50" s="89">
        <v>24979.874962616734</v>
      </c>
      <c r="H50" s="89">
        <v>29678.390332773088</v>
      </c>
      <c r="I50" s="89">
        <v>23466.799586081015</v>
      </c>
      <c r="J50" s="89">
        <v>23822.735850223875</v>
      </c>
      <c r="K50" s="89" t="e">
        <f>+#REF!</f>
        <v>#REF!</v>
      </c>
      <c r="L50" s="89" t="e">
        <f>+#REF!</f>
        <v>#REF!</v>
      </c>
      <c r="M50" s="89" t="e">
        <f>+#REF!</f>
        <v>#REF!</v>
      </c>
      <c r="N50" s="116">
        <f>+F50</f>
        <v>24999.224244027675</v>
      </c>
      <c r="O50" s="116">
        <f>+G50</f>
        <v>24979.874962616734</v>
      </c>
      <c r="P50" s="116">
        <v>29678.390332773088</v>
      </c>
      <c r="Q50" s="116">
        <f>+I50</f>
        <v>23466.799586081015</v>
      </c>
      <c r="R50" s="116">
        <v>23822.735850223875</v>
      </c>
      <c r="S50" s="116" t="e">
        <f t="shared" ref="S50:U51" si="10">+K50</f>
        <v>#REF!</v>
      </c>
      <c r="T50" s="116" t="e">
        <f t="shared" si="10"/>
        <v>#REF!</v>
      </c>
      <c r="U50" s="116" t="e">
        <f t="shared" si="10"/>
        <v>#REF!</v>
      </c>
      <c r="V50" s="87" t="e">
        <f>+S50/O50-1</f>
        <v>#REF!</v>
      </c>
    </row>
    <row r="51" spans="2:22" ht="15">
      <c r="B51" s="84" t="s">
        <v>99</v>
      </c>
      <c r="C51" s="88"/>
      <c r="D51" s="88"/>
      <c r="E51" s="88"/>
      <c r="F51" s="89">
        <v>23185.175783889998</v>
      </c>
      <c r="G51" s="89">
        <v>16699.039513509997</v>
      </c>
      <c r="H51" s="89">
        <v>19041.1358694427</v>
      </c>
      <c r="I51" s="116">
        <v>20380.915010702702</v>
      </c>
      <c r="J51" s="116">
        <v>22389.485590212702</v>
      </c>
      <c r="K51" s="116" t="e">
        <f>+#REF!</f>
        <v>#REF!</v>
      </c>
      <c r="L51" s="116" t="e">
        <f>+#REF!</f>
        <v>#REF!</v>
      </c>
      <c r="M51" s="116" t="e">
        <f>+#REF!</f>
        <v>#REF!</v>
      </c>
      <c r="N51" s="116">
        <f>+F51</f>
        <v>23185.175783889998</v>
      </c>
      <c r="O51" s="116">
        <f>+G51</f>
        <v>16699.039513509997</v>
      </c>
      <c r="P51" s="116">
        <v>19041.1358694427</v>
      </c>
      <c r="Q51" s="116">
        <f>+I51</f>
        <v>20380.915010702702</v>
      </c>
      <c r="R51" s="116">
        <v>22389.485590212702</v>
      </c>
      <c r="S51" s="116" t="e">
        <f t="shared" si="10"/>
        <v>#REF!</v>
      </c>
      <c r="T51" s="116" t="e">
        <f t="shared" si="10"/>
        <v>#REF!</v>
      </c>
      <c r="U51" s="116" t="e">
        <f t="shared" si="10"/>
        <v>#REF!</v>
      </c>
      <c r="V51" s="87" t="e">
        <f>+S51/O51-1</f>
        <v>#REF!</v>
      </c>
    </row>
    <row r="52" spans="2:22" ht="15">
      <c r="B52" s="84"/>
      <c r="C52" s="88"/>
      <c r="D52" s="88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7"/>
    </row>
    <row r="53" spans="2:22" ht="15">
      <c r="B53" s="84" t="s">
        <v>100</v>
      </c>
      <c r="C53" s="88"/>
      <c r="D53" s="88"/>
      <c r="E53" s="88"/>
      <c r="F53" s="116">
        <v>396936.37997000001</v>
      </c>
      <c r="G53" s="116">
        <v>377482.00680241996</v>
      </c>
      <c r="H53" s="89">
        <v>169900.71576242</v>
      </c>
      <c r="I53" s="116">
        <v>164545.94722999999</v>
      </c>
      <c r="J53" s="116">
        <v>160082.59979000001</v>
      </c>
      <c r="K53" s="116" t="e">
        <f>+#REF!+#REF!</f>
        <v>#REF!</v>
      </c>
      <c r="L53" s="116" t="e">
        <f>+#REF!+#REF!</f>
        <v>#REF!</v>
      </c>
      <c r="M53" s="116" t="e">
        <f>+#REF!+#REF!</f>
        <v>#REF!</v>
      </c>
      <c r="N53" s="116">
        <f>+F53</f>
        <v>396936.37997000001</v>
      </c>
      <c r="O53" s="116">
        <f>+G53</f>
        <v>377482.00680241996</v>
      </c>
      <c r="P53" s="116">
        <v>169900.71576242</v>
      </c>
      <c r="Q53" s="116">
        <f t="shared" ref="Q53:S54" si="11">+I53</f>
        <v>164545.94722999999</v>
      </c>
      <c r="R53" s="116">
        <f t="shared" si="11"/>
        <v>160082.59979000001</v>
      </c>
      <c r="S53" s="116" t="e">
        <f t="shared" si="11"/>
        <v>#REF!</v>
      </c>
      <c r="T53" s="116" t="e">
        <f>+L53</f>
        <v>#REF!</v>
      </c>
      <c r="U53" s="116" t="e">
        <f>+M53</f>
        <v>#REF!</v>
      </c>
      <c r="V53" s="87" t="e">
        <f>+S53/O53-1</f>
        <v>#REF!</v>
      </c>
    </row>
    <row r="54" spans="2:22" ht="15">
      <c r="B54" s="84" t="s">
        <v>101</v>
      </c>
      <c r="C54" s="88"/>
      <c r="D54" s="88"/>
      <c r="E54" s="88"/>
      <c r="F54" s="89">
        <v>120787.68263974998</v>
      </c>
      <c r="G54" s="89">
        <v>165162.20603470001</v>
      </c>
      <c r="H54" s="89">
        <v>198112.83861958998</v>
      </c>
      <c r="I54" s="116">
        <v>186759.43723991001</v>
      </c>
      <c r="J54" s="116">
        <v>204902.00216136</v>
      </c>
      <c r="K54" s="116" t="e">
        <f>+#REF!</f>
        <v>#REF!</v>
      </c>
      <c r="L54" s="116" t="e">
        <f>+#REF!</f>
        <v>#REF!</v>
      </c>
      <c r="M54" s="116" t="e">
        <f>+#REF!</f>
        <v>#REF!</v>
      </c>
      <c r="N54" s="116">
        <f>+F54</f>
        <v>120787.68263974998</v>
      </c>
      <c r="O54" s="116">
        <f>+G54</f>
        <v>165162.20603470001</v>
      </c>
      <c r="P54" s="116">
        <v>198112.83861958998</v>
      </c>
      <c r="Q54" s="116">
        <f t="shared" si="11"/>
        <v>186759.43723991001</v>
      </c>
      <c r="R54" s="116">
        <f t="shared" si="11"/>
        <v>204902.00216136</v>
      </c>
      <c r="S54" s="116" t="e">
        <f t="shared" si="11"/>
        <v>#REF!</v>
      </c>
      <c r="T54" s="116" t="e">
        <f>+L54</f>
        <v>#REF!</v>
      </c>
      <c r="U54" s="116" t="e">
        <f>+M54</f>
        <v>#REF!</v>
      </c>
      <c r="V54" s="87" t="e">
        <f>+S54/O54-1</f>
        <v>#REF!</v>
      </c>
    </row>
    <row r="55" spans="2:22" ht="15">
      <c r="B55" s="84"/>
      <c r="C55" s="88"/>
      <c r="D55" s="88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7"/>
    </row>
    <row r="56" spans="2:22" ht="14.25">
      <c r="B56" s="90" t="s">
        <v>102</v>
      </c>
      <c r="C56" s="88"/>
      <c r="D56" s="88"/>
      <c r="E56" s="88"/>
      <c r="F56" s="89">
        <f>+F54+F53-F38</f>
        <v>514827.23386994994</v>
      </c>
      <c r="G56" s="89">
        <v>535755.5890129999</v>
      </c>
      <c r="H56" s="89">
        <v>358816.13113718003</v>
      </c>
      <c r="I56" s="89">
        <v>338260.48477332998</v>
      </c>
      <c r="J56" s="89">
        <v>220762.49202835999</v>
      </c>
      <c r="K56" s="89" t="e">
        <f>+K54+K53-K38</f>
        <v>#REF!</v>
      </c>
      <c r="L56" s="89" t="e">
        <f>+L54+L53-L38</f>
        <v>#REF!</v>
      </c>
      <c r="M56" s="89" t="e">
        <f>+M54+M53-M38</f>
        <v>#REF!</v>
      </c>
      <c r="N56" s="89">
        <f t="shared" ref="N56:S56" si="12">+N54+N53-N38</f>
        <v>514827.23386994994</v>
      </c>
      <c r="O56" s="89">
        <f t="shared" si="12"/>
        <v>535755.5890129999</v>
      </c>
      <c r="P56" s="89">
        <f t="shared" si="12"/>
        <v>358816.13113718003</v>
      </c>
      <c r="Q56" s="89">
        <f t="shared" si="12"/>
        <v>338260.48477332998</v>
      </c>
      <c r="R56" s="89">
        <f t="shared" si="12"/>
        <v>220762.49202835999</v>
      </c>
      <c r="S56" s="89" t="e">
        <f t="shared" si="12"/>
        <v>#REF!</v>
      </c>
      <c r="T56" s="89" t="e">
        <f>+L56</f>
        <v>#REF!</v>
      </c>
      <c r="U56" s="89" t="e">
        <f>+M56</f>
        <v>#REF!</v>
      </c>
      <c r="V56" s="87" t="e">
        <f>+S56/O56-1</f>
        <v>#REF!</v>
      </c>
    </row>
    <row r="57" spans="2:22" ht="15">
      <c r="B57" s="121" t="s">
        <v>103</v>
      </c>
      <c r="C57" s="91"/>
      <c r="D57" s="91"/>
      <c r="E57" s="91"/>
      <c r="F57" s="122">
        <f>((F54+F53)-F38)/F44</f>
        <v>0.81612132420739458</v>
      </c>
      <c r="G57" s="122">
        <v>0.89126870389722801</v>
      </c>
      <c r="H57" s="122">
        <f t="shared" ref="H57:M57" si="13">((H54+H53)-H38)/H44</f>
        <v>0.61516658935542157</v>
      </c>
      <c r="I57" s="122">
        <f t="shared" si="13"/>
        <v>0.58634474960301486</v>
      </c>
      <c r="J57" s="122">
        <f t="shared" si="13"/>
        <v>0.31086037040041753</v>
      </c>
      <c r="K57" s="122" t="e">
        <f t="shared" si="13"/>
        <v>#REF!</v>
      </c>
      <c r="L57" s="122" t="e">
        <f t="shared" si="13"/>
        <v>#REF!</v>
      </c>
      <c r="M57" s="122" t="e">
        <f t="shared" si="13"/>
        <v>#REF!</v>
      </c>
      <c r="N57" s="122">
        <f t="shared" ref="N57:T57" si="14">((N54+N53)-N38)/N44</f>
        <v>0.81612132420739458</v>
      </c>
      <c r="O57" s="122">
        <f t="shared" si="14"/>
        <v>0.89126870389722801</v>
      </c>
      <c r="P57" s="122">
        <f t="shared" si="14"/>
        <v>0.61516658935542157</v>
      </c>
      <c r="Q57" s="122">
        <f t="shared" si="14"/>
        <v>0.58634474960301486</v>
      </c>
      <c r="R57" s="122">
        <f t="shared" si="14"/>
        <v>0.31086037040041753</v>
      </c>
      <c r="S57" s="122" t="e">
        <f t="shared" si="14"/>
        <v>#REF!</v>
      </c>
      <c r="T57" s="122" t="e">
        <f t="shared" si="14"/>
        <v>#REF!</v>
      </c>
      <c r="U57" s="122" t="e">
        <f>((U54+U53)-U38)/U44</f>
        <v>#REF!</v>
      </c>
      <c r="V57" s="123"/>
    </row>
    <row r="58" spans="2:22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6"/>
    </row>
    <row r="59" spans="2:22" ht="14.25" hidden="1">
      <c r="B59" s="127" t="s">
        <v>104</v>
      </c>
      <c r="C59" s="128"/>
      <c r="D59" s="128"/>
      <c r="E59" s="128"/>
      <c r="F59" s="129"/>
      <c r="G59" s="129"/>
      <c r="H59" s="129"/>
      <c r="I59" s="129"/>
      <c r="J59" s="129"/>
      <c r="K59" s="129"/>
      <c r="L59" s="129"/>
      <c r="M59" s="129"/>
      <c r="N59" s="131">
        <v>1085</v>
      </c>
      <c r="O59" s="131"/>
      <c r="P59" s="131" t="e">
        <f>#REF!</f>
        <v>#REF!</v>
      </c>
      <c r="Q59" s="131"/>
      <c r="R59" s="131"/>
      <c r="S59" s="131"/>
      <c r="T59" s="131"/>
      <c r="U59" s="131"/>
      <c r="V59" s="130"/>
    </row>
    <row r="60" spans="2:22" ht="14.25" hidden="1">
      <c r="B60" s="132" t="s">
        <v>105</v>
      </c>
      <c r="C60" s="128"/>
      <c r="D60" s="128"/>
      <c r="E60" s="128"/>
      <c r="F60" s="133"/>
      <c r="G60" s="133"/>
      <c r="H60" s="133"/>
      <c r="I60" s="133"/>
      <c r="J60" s="133"/>
      <c r="K60" s="133"/>
      <c r="L60" s="133"/>
      <c r="M60" s="133"/>
      <c r="N60" s="133">
        <v>206.03133640552994</v>
      </c>
      <c r="O60" s="133"/>
      <c r="P60" s="133" t="e">
        <f>#REF!</f>
        <v>#REF!</v>
      </c>
      <c r="Q60" s="133"/>
      <c r="R60" s="133"/>
      <c r="S60" s="133"/>
      <c r="T60" s="133"/>
      <c r="U60" s="133"/>
      <c r="V60" s="134"/>
    </row>
    <row r="61" spans="2:22" ht="14.25" hidden="1">
      <c r="B61" s="135" t="s">
        <v>106</v>
      </c>
      <c r="C61" s="54"/>
      <c r="D61" s="54"/>
      <c r="E61" s="54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7"/>
    </row>
    <row r="62" spans="2:22" ht="14.25">
      <c r="B62" s="135"/>
      <c r="C62" s="54"/>
      <c r="D62" s="54"/>
      <c r="E62" s="54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7"/>
    </row>
    <row r="63" spans="2:22">
      <c r="B63" s="141" t="s">
        <v>107</v>
      </c>
      <c r="C63" s="141"/>
      <c r="D63" s="141"/>
      <c r="E63" s="142"/>
      <c r="F63" s="146"/>
      <c r="G63" s="146"/>
      <c r="H63" s="146"/>
      <c r="I63" s="146"/>
      <c r="J63" s="147">
        <v>144222.10992300001</v>
      </c>
      <c r="K63" s="147">
        <v>140929.85563000001</v>
      </c>
      <c r="L63" s="147">
        <v>159768.9944</v>
      </c>
      <c r="M63" s="147" t="e">
        <f>SUM(M64:M73)</f>
        <v>#REF!</v>
      </c>
      <c r="O63" s="39"/>
    </row>
    <row r="64" spans="2:22">
      <c r="B64" s="141" t="s">
        <v>109</v>
      </c>
      <c r="C64" s="141"/>
      <c r="D64" s="141"/>
      <c r="E64" s="142"/>
      <c r="F64" s="146"/>
      <c r="G64" s="146"/>
      <c r="H64" s="146"/>
      <c r="I64" s="146"/>
      <c r="J64" s="143">
        <v>178452.80346609</v>
      </c>
      <c r="K64" s="143">
        <v>142913.11868000001</v>
      </c>
      <c r="L64" s="143">
        <v>169642.40549</v>
      </c>
      <c r="M64" s="143" t="e">
        <f>+#REF!</f>
        <v>#REF!</v>
      </c>
      <c r="O64" s="39"/>
    </row>
    <row r="65" spans="2:13">
      <c r="B65" s="141" t="s">
        <v>110</v>
      </c>
      <c r="C65" s="141"/>
      <c r="D65" s="141"/>
      <c r="E65" s="142"/>
      <c r="F65" s="146"/>
      <c r="G65" s="146"/>
      <c r="H65" s="146"/>
      <c r="I65" s="146"/>
      <c r="J65" s="143">
        <v>3769.3064569099997</v>
      </c>
      <c r="K65" s="143">
        <v>20813.610950000002</v>
      </c>
      <c r="L65" s="143">
        <v>13016.58891</v>
      </c>
      <c r="M65" s="143" t="e">
        <f>+#REF!</f>
        <v>#REF!</v>
      </c>
    </row>
    <row r="66" spans="2:13">
      <c r="B66" s="144" t="s">
        <v>148</v>
      </c>
      <c r="C66" s="141"/>
      <c r="D66" s="141"/>
      <c r="E66" s="142"/>
      <c r="F66" s="146"/>
      <c r="G66" s="146"/>
      <c r="H66" s="146"/>
      <c r="I66" s="146"/>
      <c r="J66" s="143"/>
      <c r="K66" s="143">
        <v>-688.87400000000002</v>
      </c>
      <c r="L66" s="143">
        <v>-782</v>
      </c>
      <c r="M66" s="143">
        <f>-M89-M86-M87</f>
        <v>-3695.0178999999998</v>
      </c>
    </row>
    <row r="67" spans="2:13">
      <c r="B67" s="144"/>
      <c r="C67" s="141"/>
      <c r="D67" s="141"/>
      <c r="E67" s="142"/>
      <c r="F67" s="146"/>
      <c r="G67" s="146"/>
      <c r="H67" s="146"/>
      <c r="I67" s="146"/>
      <c r="J67" s="143"/>
      <c r="K67" s="143"/>
      <c r="L67" s="143"/>
      <c r="M67" s="143"/>
    </row>
    <row r="68" spans="2:13">
      <c r="B68" s="141"/>
      <c r="C68" s="141"/>
      <c r="D68" s="141"/>
      <c r="E68" s="142"/>
      <c r="F68" s="146"/>
      <c r="G68" s="146"/>
      <c r="H68" s="146"/>
      <c r="I68" s="146"/>
      <c r="J68" s="143"/>
      <c r="K68" s="143"/>
      <c r="L68" s="143"/>
      <c r="M68" s="143"/>
    </row>
    <row r="69" spans="2:13">
      <c r="B69" s="144" t="s">
        <v>111</v>
      </c>
      <c r="F69" s="51"/>
      <c r="G69" s="51"/>
      <c r="H69" s="51"/>
      <c r="I69" s="51"/>
      <c r="J69" s="143">
        <v>-38000</v>
      </c>
      <c r="K69" s="143">
        <v>-38000</v>
      </c>
      <c r="L69" s="143">
        <v>-38000</v>
      </c>
      <c r="M69" s="143"/>
    </row>
    <row r="70" spans="2:13">
      <c r="B70" s="145" t="s">
        <v>112</v>
      </c>
      <c r="F70" s="51"/>
      <c r="G70" s="51"/>
      <c r="H70" s="51"/>
      <c r="I70" s="51"/>
      <c r="J70" s="51"/>
      <c r="K70" s="143">
        <v>8000</v>
      </c>
      <c r="L70" s="143">
        <v>8000</v>
      </c>
      <c r="M70" s="143"/>
    </row>
    <row r="71" spans="2:13">
      <c r="B71" s="145" t="s">
        <v>113</v>
      </c>
      <c r="F71" s="51"/>
      <c r="G71" s="51"/>
      <c r="H71" s="51"/>
      <c r="I71" s="51"/>
      <c r="J71" s="51"/>
      <c r="K71" s="143">
        <v>7892</v>
      </c>
      <c r="L71" s="143">
        <v>7892</v>
      </c>
      <c r="M71" s="143"/>
    </row>
    <row r="72" spans="2:13">
      <c r="F72" s="51"/>
      <c r="G72" s="51"/>
      <c r="H72" s="51"/>
      <c r="I72" s="51"/>
      <c r="J72" s="51"/>
      <c r="K72" s="51"/>
      <c r="L72" s="51"/>
      <c r="M72" s="51"/>
    </row>
    <row r="73" spans="2:13" hidden="1">
      <c r="B73" t="s">
        <v>114</v>
      </c>
      <c r="F73" s="51"/>
      <c r="G73" s="51"/>
      <c r="H73" s="51"/>
      <c r="I73" s="51"/>
      <c r="J73" s="51"/>
      <c r="K73" s="51"/>
      <c r="L73" s="51"/>
      <c r="M73" s="51"/>
    </row>
    <row r="74" spans="2:13" hidden="1">
      <c r="F74" s="51"/>
      <c r="G74" s="51"/>
      <c r="H74" s="51"/>
      <c r="I74" s="51"/>
      <c r="J74" s="51"/>
      <c r="K74" s="143"/>
      <c r="L74" s="143"/>
      <c r="M74" s="143"/>
    </row>
    <row r="75" spans="2:13" hidden="1">
      <c r="B75" t="s">
        <v>115</v>
      </c>
      <c r="F75" s="51"/>
      <c r="G75" s="51"/>
      <c r="H75" s="51"/>
      <c r="I75" s="51"/>
      <c r="J75" s="51"/>
      <c r="K75" s="143"/>
      <c r="L75" s="143"/>
      <c r="M75" s="143"/>
    </row>
    <row r="76" spans="2:13" hidden="1">
      <c r="B76" t="s">
        <v>116</v>
      </c>
      <c r="F76" s="51"/>
      <c r="G76" s="51"/>
      <c r="H76" s="51"/>
      <c r="I76" s="51"/>
      <c r="J76" s="148"/>
      <c r="K76" s="143">
        <v>30595.356682342368</v>
      </c>
      <c r="L76" s="154"/>
      <c r="M76" s="154"/>
    </row>
    <row r="77" spans="2:13" hidden="1">
      <c r="B77" t="s">
        <v>38</v>
      </c>
      <c r="F77" s="51"/>
      <c r="G77" s="51"/>
      <c r="H77" s="51"/>
      <c r="I77" s="51"/>
      <c r="J77" s="148"/>
      <c r="K77" s="143"/>
      <c r="L77" s="154"/>
      <c r="M77" s="154"/>
    </row>
    <row r="78" spans="2:13" hidden="1">
      <c r="B78" t="s">
        <v>117</v>
      </c>
      <c r="F78" s="51"/>
      <c r="G78" s="51"/>
      <c r="H78" s="51"/>
      <c r="I78" s="51"/>
      <c r="J78" s="148"/>
      <c r="K78" s="143">
        <v>10564.408815907924</v>
      </c>
      <c r="L78" s="154"/>
      <c r="M78" s="154"/>
    </row>
    <row r="79" spans="2:13" hidden="1">
      <c r="F79" s="51"/>
      <c r="G79" s="51"/>
      <c r="H79" s="51"/>
      <c r="I79" s="51"/>
      <c r="J79" s="51"/>
      <c r="K79" s="143">
        <v>41159.765498250294</v>
      </c>
      <c r="L79" s="154"/>
      <c r="M79" s="154"/>
    </row>
    <row r="80" spans="2:13">
      <c r="F80" s="51"/>
      <c r="G80" s="51"/>
      <c r="H80" s="51"/>
      <c r="I80" s="51"/>
      <c r="J80" s="51"/>
      <c r="K80" s="51"/>
      <c r="L80" s="51"/>
      <c r="M80" s="51"/>
    </row>
    <row r="81" spans="6:13">
      <c r="F81" s="51"/>
      <c r="G81" s="150" t="s">
        <v>118</v>
      </c>
      <c r="H81" s="151"/>
      <c r="I81" s="151"/>
      <c r="J81" s="151"/>
      <c r="K81" s="152">
        <v>20814</v>
      </c>
      <c r="L81" s="152">
        <v>13016</v>
      </c>
      <c r="M81" s="152">
        <f>SUM(M82:M91)</f>
        <v>11413.279551916447</v>
      </c>
    </row>
    <row r="82" spans="6:13">
      <c r="F82" s="51"/>
      <c r="G82" s="51" t="s">
        <v>119</v>
      </c>
      <c r="H82" s="51"/>
      <c r="I82" s="51"/>
      <c r="J82" s="51"/>
      <c r="K82" s="149">
        <v>9900</v>
      </c>
      <c r="L82" s="149">
        <v>9900</v>
      </c>
      <c r="M82" s="149">
        <v>4900</v>
      </c>
    </row>
    <row r="83" spans="6:13">
      <c r="F83" s="51"/>
      <c r="G83" s="51" t="s">
        <v>120</v>
      </c>
      <c r="H83" s="51"/>
      <c r="I83" s="51"/>
      <c r="J83" s="51"/>
      <c r="K83" s="149">
        <v>6342</v>
      </c>
      <c r="L83" s="149"/>
      <c r="M83" s="149"/>
    </row>
    <row r="84" spans="6:13">
      <c r="F84" s="51"/>
      <c r="G84" s="51" t="s">
        <v>121</v>
      </c>
      <c r="H84" s="51"/>
      <c r="I84" s="51"/>
      <c r="J84" s="51"/>
      <c r="K84" s="149">
        <v>1492</v>
      </c>
      <c r="L84" s="149"/>
      <c r="M84" s="149">
        <v>82.966369999999998</v>
      </c>
    </row>
    <row r="85" spans="6:13">
      <c r="F85" s="51"/>
      <c r="G85" s="51" t="s">
        <v>122</v>
      </c>
      <c r="H85" s="51"/>
      <c r="I85" s="51"/>
      <c r="J85" s="51"/>
      <c r="K85" s="149">
        <v>788</v>
      </c>
      <c r="L85" s="149">
        <v>452</v>
      </c>
    </row>
    <row r="86" spans="6:13">
      <c r="F86" s="51"/>
      <c r="G86" s="51" t="s">
        <v>123</v>
      </c>
      <c r="H86" s="51"/>
      <c r="I86" s="51"/>
      <c r="J86" s="51"/>
      <c r="K86" s="149">
        <v>381</v>
      </c>
      <c r="L86" s="149">
        <v>381</v>
      </c>
      <c r="M86" s="149">
        <v>381.45</v>
      </c>
    </row>
    <row r="87" spans="6:13">
      <c r="F87" s="51"/>
      <c r="G87" s="149" t="s">
        <v>124</v>
      </c>
      <c r="H87" s="51"/>
      <c r="I87" s="51"/>
      <c r="J87" s="51"/>
      <c r="K87" s="149">
        <v>689</v>
      </c>
      <c r="L87" s="149">
        <v>782</v>
      </c>
      <c r="M87" s="149">
        <v>732.56790000000001</v>
      </c>
    </row>
    <row r="88" spans="6:13">
      <c r="F88" s="51"/>
      <c r="G88" s="149" t="s">
        <v>125</v>
      </c>
      <c r="H88" s="51"/>
      <c r="I88" s="51"/>
      <c r="J88" s="51"/>
      <c r="K88" s="149">
        <v>763</v>
      </c>
      <c r="L88" s="149">
        <v>1099</v>
      </c>
      <c r="M88" s="149">
        <v>935.29528191644761</v>
      </c>
    </row>
    <row r="89" spans="6:13">
      <c r="F89" s="51"/>
      <c r="G89" s="51" t="s">
        <v>41</v>
      </c>
      <c r="H89" s="51"/>
      <c r="I89" s="51"/>
      <c r="J89" s="51"/>
      <c r="K89" s="149">
        <v>459</v>
      </c>
      <c r="L89" s="149">
        <v>402</v>
      </c>
      <c r="M89" s="149">
        <v>2581</v>
      </c>
    </row>
    <row r="90" spans="6:13">
      <c r="F90" s="51"/>
      <c r="G90" s="51" t="s">
        <v>146</v>
      </c>
      <c r="H90" s="51"/>
      <c r="I90" s="51"/>
      <c r="J90" s="51"/>
      <c r="K90" s="51"/>
      <c r="L90" s="51"/>
      <c r="M90" s="149">
        <v>1800</v>
      </c>
    </row>
    <row r="91" spans="6:13">
      <c r="F91" s="51"/>
      <c r="G91" s="51" t="s">
        <v>147</v>
      </c>
      <c r="H91" s="51"/>
      <c r="I91" s="51"/>
      <c r="J91" s="51"/>
      <c r="K91" s="51"/>
      <c r="L91" s="51"/>
      <c r="M91" s="149">
        <v>0</v>
      </c>
    </row>
    <row r="92" spans="6:13">
      <c r="F92" s="51"/>
      <c r="G92" s="51"/>
      <c r="H92" s="51"/>
      <c r="I92" s="51"/>
      <c r="J92" s="51"/>
      <c r="K92" s="51"/>
      <c r="L92" s="51"/>
      <c r="M92" s="149"/>
    </row>
    <row r="93" spans="6:13">
      <c r="F93" s="51"/>
      <c r="G93" s="51"/>
      <c r="H93" s="51"/>
      <c r="I93" s="51"/>
      <c r="J93" s="51"/>
      <c r="K93" s="51"/>
      <c r="L93" s="51"/>
      <c r="M93" s="149"/>
    </row>
    <row r="94" spans="6:13">
      <c r="F94" s="51"/>
      <c r="G94" s="51"/>
      <c r="H94" s="51"/>
      <c r="I94" s="51"/>
      <c r="J94" s="51"/>
      <c r="K94" s="51"/>
      <c r="L94" s="51"/>
      <c r="M94" s="51"/>
    </row>
    <row r="95" spans="6:13">
      <c r="F95" s="51"/>
      <c r="G95" s="51"/>
      <c r="H95" s="51"/>
      <c r="I95" s="51"/>
      <c r="J95" s="51"/>
      <c r="K95" s="51"/>
      <c r="L95" s="51"/>
      <c r="M95" s="51"/>
    </row>
    <row r="96" spans="6:13">
      <c r="F96" s="51"/>
      <c r="G96" s="51"/>
      <c r="H96" s="51"/>
      <c r="I96" s="51"/>
      <c r="J96" s="51"/>
      <c r="K96" s="51"/>
      <c r="L96" s="51"/>
      <c r="M96" s="51"/>
    </row>
    <row r="97" spans="6:13">
      <c r="F97" s="51"/>
      <c r="G97" s="51"/>
      <c r="H97" s="51"/>
      <c r="I97" s="51"/>
      <c r="J97" s="51"/>
      <c r="K97" s="51"/>
      <c r="L97" s="51"/>
      <c r="M97" s="51"/>
    </row>
    <row r="98" spans="6:13">
      <c r="F98" s="51"/>
      <c r="G98" s="51"/>
      <c r="H98" s="51"/>
      <c r="I98" s="51"/>
      <c r="J98" s="51"/>
      <c r="K98" s="51"/>
      <c r="L98" s="51"/>
      <c r="M98" s="51"/>
    </row>
    <row r="99" spans="6:13">
      <c r="F99" s="51"/>
      <c r="G99" s="51"/>
      <c r="H99" s="51"/>
      <c r="I99" s="51"/>
      <c r="J99" s="51"/>
      <c r="K99" s="51"/>
      <c r="L99" s="51"/>
      <c r="M99" s="51"/>
    </row>
    <row r="100" spans="6:13">
      <c r="F100" s="51"/>
      <c r="G100" s="51"/>
      <c r="H100" s="51"/>
      <c r="I100" s="51"/>
      <c r="J100" s="51"/>
      <c r="K100" s="51"/>
      <c r="L100" s="51"/>
      <c r="M100" s="51"/>
    </row>
    <row r="101" spans="6:13">
      <c r="F101" s="51"/>
      <c r="G101" s="51"/>
      <c r="H101" s="51"/>
      <c r="I101" s="51"/>
      <c r="J101" s="51"/>
      <c r="K101" s="51"/>
      <c r="L101" s="51"/>
      <c r="M101" s="51"/>
    </row>
    <row r="102" spans="6:13">
      <c r="F102" s="51"/>
      <c r="G102" s="51"/>
      <c r="H102" s="51"/>
      <c r="I102" s="51"/>
      <c r="J102" s="51"/>
      <c r="K102" s="51"/>
      <c r="L102" s="51"/>
      <c r="M102" s="51"/>
    </row>
    <row r="103" spans="6:13">
      <c r="F103" s="51"/>
      <c r="G103" s="51"/>
      <c r="H103" s="51"/>
      <c r="I103" s="51"/>
      <c r="J103" s="51"/>
      <c r="K103" s="51"/>
      <c r="L103" s="51"/>
      <c r="M103" s="51"/>
    </row>
    <row r="104" spans="6:13">
      <c r="F104" s="51"/>
      <c r="G104" s="51"/>
      <c r="H104" s="51"/>
      <c r="I104" s="51"/>
      <c r="J104" s="51"/>
      <c r="K104" s="51"/>
      <c r="L104" s="51"/>
      <c r="M104" s="51"/>
    </row>
    <row r="105" spans="6:13">
      <c r="F105" s="51"/>
      <c r="G105" s="51"/>
      <c r="H105" s="51"/>
      <c r="I105" s="51"/>
      <c r="J105" s="51"/>
      <c r="K105" s="51"/>
      <c r="L105" s="51"/>
      <c r="M105" s="51"/>
    </row>
    <row r="106" spans="6:13">
      <c r="F106" s="51"/>
      <c r="G106" s="51"/>
      <c r="H106" s="51"/>
      <c r="I106" s="51"/>
      <c r="J106" s="51"/>
      <c r="K106" s="51"/>
      <c r="L106" s="51"/>
      <c r="M106" s="51"/>
    </row>
    <row r="107" spans="6:13">
      <c r="F107" s="51"/>
      <c r="G107" s="51"/>
      <c r="H107" s="51"/>
      <c r="I107" s="51"/>
      <c r="J107" s="51"/>
      <c r="K107" s="51"/>
      <c r="L107" s="51"/>
      <c r="M107" s="51"/>
    </row>
    <row r="108" spans="6:13">
      <c r="F108" s="51"/>
      <c r="G108" s="51"/>
      <c r="H108" s="51"/>
      <c r="I108" s="51"/>
      <c r="J108" s="51"/>
      <c r="K108" s="51"/>
      <c r="L108" s="51"/>
      <c r="M108" s="51"/>
    </row>
    <row r="109" spans="6:13">
      <c r="F109" s="51"/>
      <c r="G109" s="51"/>
      <c r="H109" s="51"/>
      <c r="I109" s="51"/>
      <c r="J109" s="51"/>
      <c r="K109" s="51"/>
      <c r="L109" s="51"/>
      <c r="M109" s="51"/>
    </row>
    <row r="110" spans="6:13">
      <c r="F110" s="51"/>
      <c r="G110" s="51"/>
      <c r="H110" s="51"/>
      <c r="I110" s="51"/>
      <c r="J110" s="51"/>
      <c r="K110" s="51"/>
      <c r="L110" s="51"/>
      <c r="M110" s="51"/>
    </row>
    <row r="111" spans="6:13">
      <c r="F111" s="51"/>
      <c r="G111" s="51"/>
      <c r="H111" s="51"/>
      <c r="I111" s="51"/>
      <c r="J111" s="51"/>
      <c r="K111" s="51"/>
      <c r="L111" s="51"/>
      <c r="M111" s="51"/>
    </row>
    <row r="112" spans="6:13">
      <c r="F112" s="51"/>
      <c r="G112" s="51"/>
      <c r="H112" s="51"/>
      <c r="I112" s="51"/>
      <c r="J112" s="51"/>
      <c r="K112" s="51"/>
      <c r="L112" s="51"/>
      <c r="M112" s="51"/>
    </row>
    <row r="113" spans="6:13">
      <c r="F113" s="51"/>
      <c r="G113" s="51"/>
      <c r="H113" s="51"/>
      <c r="I113" s="51"/>
      <c r="J113" s="51"/>
      <c r="K113" s="51"/>
      <c r="L113" s="51"/>
      <c r="M113" s="51"/>
    </row>
    <row r="114" spans="6:13">
      <c r="F114" s="51"/>
      <c r="G114" s="51"/>
      <c r="H114" s="51"/>
      <c r="I114" s="51"/>
      <c r="J114" s="51"/>
      <c r="K114" s="51"/>
      <c r="L114" s="51"/>
      <c r="M114" s="51"/>
    </row>
    <row r="115" spans="6:13">
      <c r="F115" s="51"/>
      <c r="G115" s="51"/>
      <c r="H115" s="51"/>
      <c r="I115" s="51"/>
      <c r="J115" s="51"/>
      <c r="K115" s="51"/>
      <c r="L115" s="51"/>
      <c r="M115" s="51"/>
    </row>
    <row r="116" spans="6:13">
      <c r="F116" s="51"/>
      <c r="G116" s="51"/>
      <c r="H116" s="51"/>
      <c r="I116" s="51"/>
      <c r="J116" s="51"/>
      <c r="K116" s="51"/>
      <c r="L116" s="51"/>
      <c r="M116" s="51"/>
    </row>
    <row r="117" spans="6:13">
      <c r="F117" s="51"/>
      <c r="G117" s="51"/>
      <c r="H117" s="51"/>
      <c r="I117" s="51"/>
      <c r="J117" s="51"/>
      <c r="K117" s="51"/>
      <c r="L117" s="51"/>
      <c r="M117" s="51"/>
    </row>
    <row r="118" spans="6:13">
      <c r="F118" s="51"/>
      <c r="G118" s="51"/>
      <c r="H118" s="51"/>
      <c r="I118" s="51"/>
      <c r="J118" s="51"/>
      <c r="K118" s="51"/>
      <c r="L118" s="51"/>
      <c r="M118" s="51"/>
    </row>
    <row r="119" spans="6:13">
      <c r="F119" s="51"/>
      <c r="G119" s="51"/>
      <c r="H119" s="51"/>
      <c r="I119" s="51"/>
      <c r="J119" s="51"/>
      <c r="K119" s="51"/>
      <c r="L119" s="51"/>
      <c r="M119" s="51"/>
    </row>
    <row r="120" spans="6:13">
      <c r="F120" s="51"/>
      <c r="G120" s="51"/>
      <c r="H120" s="51"/>
      <c r="I120" s="51"/>
      <c r="J120" s="51"/>
      <c r="K120" s="51"/>
      <c r="L120" s="51"/>
      <c r="M120" s="51"/>
    </row>
    <row r="121" spans="6:13">
      <c r="F121" s="51"/>
      <c r="G121" s="51"/>
      <c r="H121" s="51"/>
      <c r="I121" s="51"/>
      <c r="J121" s="51"/>
      <c r="K121" s="51"/>
      <c r="L121" s="51"/>
      <c r="M121" s="51"/>
    </row>
    <row r="122" spans="6:13">
      <c r="F122" s="51"/>
      <c r="G122" s="51"/>
      <c r="H122" s="51"/>
      <c r="I122" s="51"/>
      <c r="J122" s="51"/>
      <c r="K122" s="51"/>
      <c r="L122" s="51"/>
      <c r="M122" s="51"/>
    </row>
    <row r="123" spans="6:13">
      <c r="F123" s="51"/>
      <c r="G123" s="51"/>
      <c r="H123" s="51"/>
      <c r="I123" s="51"/>
      <c r="J123" s="51"/>
      <c r="K123" s="51"/>
      <c r="L123" s="51"/>
      <c r="M123" s="51"/>
    </row>
    <row r="124" spans="6:13">
      <c r="F124" s="51"/>
      <c r="G124" s="51"/>
      <c r="H124" s="51"/>
      <c r="I124" s="51"/>
      <c r="J124" s="51"/>
      <c r="K124" s="51"/>
      <c r="L124" s="51"/>
      <c r="M124" s="51"/>
    </row>
    <row r="125" spans="6:13">
      <c r="F125" s="51"/>
      <c r="G125" s="51"/>
      <c r="H125" s="51"/>
      <c r="I125" s="51"/>
      <c r="J125" s="51"/>
      <c r="K125" s="51"/>
      <c r="L125" s="51"/>
      <c r="M125" s="51"/>
    </row>
    <row r="126" spans="6:13">
      <c r="F126" s="51"/>
      <c r="G126" s="51"/>
      <c r="H126" s="51"/>
      <c r="I126" s="51"/>
      <c r="J126" s="51"/>
      <c r="K126" s="51"/>
      <c r="L126" s="51"/>
      <c r="M126" s="51"/>
    </row>
    <row r="127" spans="6:13">
      <c r="F127" s="51"/>
      <c r="G127" s="51"/>
      <c r="H127" s="51"/>
      <c r="I127" s="51"/>
      <c r="J127" s="51"/>
      <c r="K127" s="51"/>
      <c r="L127" s="51"/>
      <c r="M127" s="51"/>
    </row>
    <row r="128" spans="6:13">
      <c r="F128" s="51"/>
      <c r="G128" s="51"/>
      <c r="H128" s="51"/>
      <c r="I128" s="51"/>
      <c r="J128" s="51"/>
      <c r="K128" s="51"/>
      <c r="L128" s="51"/>
      <c r="M128" s="51"/>
    </row>
    <row r="129" spans="6:13">
      <c r="F129" s="51"/>
      <c r="G129" s="51"/>
      <c r="H129" s="51"/>
      <c r="I129" s="51"/>
      <c r="J129" s="51"/>
      <c r="K129" s="51"/>
      <c r="L129" s="51"/>
      <c r="M129" s="51"/>
    </row>
    <row r="130" spans="6:13">
      <c r="F130" s="51"/>
      <c r="G130" s="51"/>
      <c r="H130" s="51"/>
      <c r="I130" s="51"/>
      <c r="J130" s="51"/>
      <c r="K130" s="51"/>
      <c r="L130" s="51"/>
      <c r="M130" s="51"/>
    </row>
    <row r="131" spans="6:13">
      <c r="F131" s="51"/>
      <c r="G131" s="51"/>
      <c r="H131" s="51"/>
      <c r="I131" s="51"/>
      <c r="J131" s="51"/>
      <c r="K131" s="51"/>
      <c r="L131" s="51"/>
      <c r="M131" s="51"/>
    </row>
    <row r="132" spans="6:13">
      <c r="F132" s="51"/>
      <c r="G132" s="51"/>
      <c r="H132" s="51"/>
      <c r="I132" s="51"/>
      <c r="J132" s="51"/>
      <c r="K132" s="51"/>
      <c r="L132" s="51"/>
      <c r="M132" s="51"/>
    </row>
    <row r="133" spans="6:13">
      <c r="F133" s="51"/>
      <c r="G133" s="51"/>
      <c r="H133" s="51"/>
      <c r="I133" s="51"/>
      <c r="J133" s="51"/>
      <c r="K133" s="51"/>
      <c r="L133" s="51"/>
      <c r="M133" s="51"/>
    </row>
    <row r="134" spans="6:13">
      <c r="F134" s="51"/>
      <c r="G134" s="51"/>
      <c r="H134" s="51"/>
      <c r="I134" s="51"/>
      <c r="J134" s="51"/>
      <c r="K134" s="51"/>
      <c r="L134" s="51"/>
      <c r="M134" s="51"/>
    </row>
    <row r="135" spans="6:13">
      <c r="F135" s="51"/>
      <c r="G135" s="51"/>
      <c r="H135" s="51"/>
      <c r="I135" s="51"/>
      <c r="J135" s="51"/>
      <c r="K135" s="51"/>
      <c r="L135" s="51"/>
      <c r="M135" s="51"/>
    </row>
    <row r="136" spans="6:13">
      <c r="F136" s="51"/>
      <c r="G136" s="51"/>
      <c r="H136" s="51"/>
      <c r="I136" s="51"/>
      <c r="J136" s="51"/>
      <c r="K136" s="51"/>
      <c r="L136" s="51"/>
      <c r="M136" s="51"/>
    </row>
    <row r="137" spans="6:13">
      <c r="F137" s="51"/>
      <c r="G137" s="51"/>
      <c r="H137" s="51"/>
      <c r="I137" s="51"/>
      <c r="J137" s="51"/>
      <c r="K137" s="51"/>
      <c r="L137" s="51"/>
      <c r="M137" s="51"/>
    </row>
    <row r="138" spans="6:13">
      <c r="F138" s="51"/>
      <c r="G138" s="51"/>
      <c r="H138" s="51"/>
      <c r="I138" s="51"/>
      <c r="J138" s="51"/>
      <c r="K138" s="51"/>
      <c r="L138" s="51"/>
      <c r="M138" s="51"/>
    </row>
    <row r="139" spans="6:13">
      <c r="F139" s="51"/>
      <c r="G139" s="51"/>
      <c r="H139" s="51"/>
      <c r="I139" s="51"/>
      <c r="J139" s="51"/>
      <c r="K139" s="51"/>
      <c r="L139" s="51"/>
      <c r="M139" s="51"/>
    </row>
    <row r="140" spans="6:13">
      <c r="F140" s="51"/>
      <c r="G140" s="51"/>
      <c r="H140" s="51"/>
      <c r="I140" s="51"/>
      <c r="J140" s="51"/>
      <c r="K140" s="51"/>
      <c r="L140" s="51"/>
      <c r="M140" s="51"/>
    </row>
    <row r="141" spans="6:13">
      <c r="F141" s="51"/>
      <c r="G141" s="51"/>
      <c r="H141" s="51"/>
      <c r="I141" s="51"/>
      <c r="J141" s="51"/>
      <c r="K141" s="51"/>
      <c r="L141" s="51"/>
      <c r="M141" s="51"/>
    </row>
    <row r="142" spans="6:13">
      <c r="F142" s="51"/>
      <c r="G142" s="51"/>
      <c r="H142" s="51"/>
      <c r="I142" s="51"/>
      <c r="J142" s="51"/>
      <c r="K142" s="51"/>
      <c r="L142" s="51"/>
      <c r="M142" s="51"/>
    </row>
    <row r="143" spans="6:13">
      <c r="F143" s="51"/>
      <c r="G143" s="51"/>
      <c r="H143" s="51"/>
      <c r="I143" s="51"/>
      <c r="J143" s="51"/>
      <c r="K143" s="51"/>
      <c r="L143" s="51"/>
      <c r="M143" s="51"/>
    </row>
    <row r="144" spans="6:13">
      <c r="F144" s="51"/>
      <c r="G144" s="51"/>
      <c r="H144" s="51"/>
      <c r="I144" s="51"/>
      <c r="J144" s="51"/>
      <c r="K144" s="51"/>
      <c r="L144" s="51"/>
      <c r="M144" s="51"/>
    </row>
    <row r="145" spans="6:13">
      <c r="F145" s="51"/>
      <c r="G145" s="51"/>
      <c r="H145" s="51"/>
      <c r="I145" s="51"/>
      <c r="J145" s="51"/>
      <c r="K145" s="51"/>
      <c r="L145" s="51"/>
      <c r="M145" s="51"/>
    </row>
    <row r="146" spans="6:13">
      <c r="F146" s="51"/>
      <c r="G146" s="51"/>
      <c r="H146" s="51"/>
      <c r="I146" s="51"/>
      <c r="J146" s="51"/>
      <c r="K146" s="51"/>
      <c r="L146" s="51"/>
      <c r="M146" s="51"/>
    </row>
    <row r="147" spans="6:13">
      <c r="F147" s="51"/>
      <c r="G147" s="51"/>
      <c r="H147" s="51"/>
      <c r="I147" s="51"/>
      <c r="J147" s="51"/>
      <c r="K147" s="51"/>
      <c r="L147" s="51"/>
      <c r="M147" s="51"/>
    </row>
    <row r="148" spans="6:13">
      <c r="F148" s="51"/>
      <c r="G148" s="51"/>
      <c r="H148" s="51"/>
      <c r="I148" s="51"/>
      <c r="J148" s="51"/>
      <c r="K148" s="51"/>
      <c r="L148" s="51"/>
      <c r="M148" s="51"/>
    </row>
    <row r="149" spans="6:13">
      <c r="F149" s="51"/>
      <c r="G149" s="51"/>
      <c r="H149" s="51"/>
      <c r="I149" s="51"/>
      <c r="J149" s="51"/>
      <c r="K149" s="51"/>
      <c r="L149" s="51"/>
      <c r="M149" s="51"/>
    </row>
    <row r="150" spans="6:13">
      <c r="F150" s="51"/>
      <c r="G150" s="51"/>
      <c r="H150" s="51"/>
      <c r="I150" s="51"/>
      <c r="J150" s="51"/>
      <c r="K150" s="51"/>
      <c r="L150" s="51"/>
      <c r="M150" s="51"/>
    </row>
    <row r="151" spans="6:13">
      <c r="F151" s="51"/>
      <c r="G151" s="51"/>
      <c r="H151" s="51"/>
      <c r="I151" s="51"/>
      <c r="J151" s="51"/>
      <c r="K151" s="51"/>
      <c r="L151" s="51"/>
      <c r="M151" s="51"/>
    </row>
    <row r="152" spans="6:13">
      <c r="F152" s="51"/>
      <c r="G152" s="51"/>
      <c r="H152" s="51"/>
      <c r="I152" s="51"/>
      <c r="J152" s="51"/>
      <c r="K152" s="51"/>
      <c r="L152" s="51"/>
      <c r="M152" s="51"/>
    </row>
    <row r="153" spans="6:13">
      <c r="F153" s="51"/>
      <c r="G153" s="51"/>
      <c r="H153" s="51"/>
      <c r="I153" s="51"/>
      <c r="J153" s="51"/>
      <c r="K153" s="51"/>
      <c r="L153" s="51"/>
      <c r="M153" s="51"/>
    </row>
    <row r="154" spans="6:13">
      <c r="F154" s="51"/>
      <c r="G154" s="51"/>
      <c r="H154" s="51"/>
      <c r="I154" s="51"/>
      <c r="J154" s="51"/>
      <c r="K154" s="51"/>
      <c r="L154" s="51"/>
      <c r="M154" s="51"/>
    </row>
    <row r="155" spans="6:13">
      <c r="F155" s="51"/>
      <c r="G155" s="51"/>
      <c r="H155" s="51"/>
      <c r="I155" s="51"/>
      <c r="J155" s="51"/>
      <c r="K155" s="51"/>
      <c r="L155" s="51"/>
      <c r="M155" s="51"/>
    </row>
    <row r="156" spans="6:13">
      <c r="F156" s="51"/>
      <c r="G156" s="51"/>
      <c r="H156" s="51"/>
      <c r="I156" s="51"/>
      <c r="J156" s="51"/>
      <c r="K156" s="51"/>
      <c r="L156" s="51"/>
      <c r="M156" s="51"/>
    </row>
    <row r="157" spans="6:13">
      <c r="F157" s="51"/>
      <c r="G157" s="51"/>
      <c r="H157" s="51"/>
      <c r="I157" s="51"/>
      <c r="J157" s="51"/>
      <c r="K157" s="51"/>
      <c r="L157" s="51"/>
      <c r="M157" s="51"/>
    </row>
    <row r="158" spans="6:13">
      <c r="F158" s="51"/>
      <c r="G158" s="51"/>
      <c r="H158" s="51"/>
      <c r="I158" s="51"/>
      <c r="J158" s="51"/>
      <c r="K158" s="51"/>
      <c r="L158" s="51"/>
      <c r="M158" s="51"/>
    </row>
    <row r="159" spans="6:13">
      <c r="F159" s="51"/>
      <c r="G159" s="51"/>
      <c r="H159" s="51"/>
      <c r="I159" s="51"/>
      <c r="J159" s="51"/>
      <c r="K159" s="51"/>
      <c r="L159" s="51"/>
      <c r="M159" s="51"/>
    </row>
    <row r="160" spans="6:13">
      <c r="F160" s="51"/>
      <c r="G160" s="51"/>
      <c r="H160" s="51"/>
      <c r="I160" s="51"/>
      <c r="J160" s="51"/>
      <c r="K160" s="51"/>
      <c r="L160" s="51"/>
      <c r="M160" s="51"/>
    </row>
    <row r="161" spans="6:13">
      <c r="F161" s="51"/>
      <c r="G161" s="51"/>
      <c r="H161" s="51"/>
      <c r="I161" s="51"/>
      <c r="J161" s="51"/>
      <c r="K161" s="51"/>
      <c r="L161" s="51"/>
      <c r="M161" s="51"/>
    </row>
    <row r="162" spans="6:13">
      <c r="F162" s="51"/>
      <c r="G162" s="51"/>
      <c r="H162" s="51"/>
      <c r="I162" s="51"/>
      <c r="J162" s="51"/>
      <c r="K162" s="51"/>
      <c r="L162" s="51"/>
      <c r="M162" s="51"/>
    </row>
    <row r="163" spans="6:13">
      <c r="F163" s="51"/>
      <c r="G163" s="51"/>
      <c r="H163" s="51"/>
      <c r="I163" s="51"/>
      <c r="J163" s="51"/>
      <c r="K163" s="51"/>
      <c r="L163" s="51"/>
      <c r="M163" s="51"/>
    </row>
    <row r="164" spans="6:13">
      <c r="F164" s="51"/>
      <c r="G164" s="51"/>
      <c r="H164" s="51"/>
      <c r="I164" s="51"/>
      <c r="J164" s="51"/>
      <c r="K164" s="51"/>
      <c r="L164" s="51"/>
      <c r="M164" s="51"/>
    </row>
    <row r="165" spans="6:13">
      <c r="F165" s="51"/>
      <c r="G165" s="51"/>
      <c r="H165" s="51"/>
      <c r="I165" s="51"/>
      <c r="J165" s="51"/>
      <c r="K165" s="51"/>
      <c r="L165" s="51"/>
      <c r="M165" s="51"/>
    </row>
    <row r="166" spans="6:13">
      <c r="F166" s="51"/>
      <c r="G166" s="51"/>
      <c r="H166" s="51"/>
      <c r="I166" s="51"/>
      <c r="J166" s="51"/>
      <c r="K166" s="51"/>
      <c r="L166" s="51"/>
      <c r="M166" s="51"/>
    </row>
    <row r="167" spans="6:13">
      <c r="F167" s="51"/>
      <c r="G167" s="51"/>
      <c r="H167" s="51"/>
      <c r="I167" s="51"/>
      <c r="J167" s="51"/>
      <c r="K167" s="51"/>
      <c r="L167" s="51"/>
      <c r="M167" s="51"/>
    </row>
    <row r="168" spans="6:13">
      <c r="F168" s="51"/>
      <c r="G168" s="51"/>
      <c r="H168" s="51"/>
      <c r="I168" s="51"/>
      <c r="J168" s="51"/>
      <c r="K168" s="51"/>
      <c r="L168" s="51"/>
      <c r="M168" s="51"/>
    </row>
    <row r="169" spans="6:13">
      <c r="F169" s="51"/>
      <c r="G169" s="51"/>
      <c r="H169" s="51"/>
      <c r="I169" s="51"/>
      <c r="J169" s="51"/>
      <c r="K169" s="51"/>
      <c r="L169" s="51"/>
      <c r="M169" s="51"/>
    </row>
    <row r="170" spans="6:13">
      <c r="F170" s="51"/>
      <c r="G170" s="51"/>
      <c r="H170" s="51"/>
      <c r="I170" s="51"/>
      <c r="J170" s="51"/>
      <c r="K170" s="51"/>
      <c r="L170" s="51"/>
      <c r="M170" s="51"/>
    </row>
    <row r="171" spans="6:13">
      <c r="F171" s="51"/>
      <c r="G171" s="51"/>
      <c r="H171" s="51"/>
      <c r="I171" s="51"/>
      <c r="J171" s="51"/>
      <c r="K171" s="51"/>
      <c r="L171" s="51"/>
      <c r="M171" s="51"/>
    </row>
    <row r="172" spans="6:13">
      <c r="F172" s="51"/>
      <c r="G172" s="51"/>
      <c r="H172" s="51"/>
      <c r="I172" s="51"/>
      <c r="J172" s="51"/>
      <c r="K172" s="51"/>
      <c r="L172" s="51"/>
      <c r="M172" s="51"/>
    </row>
    <row r="173" spans="6:13">
      <c r="F173" s="51"/>
      <c r="G173" s="51"/>
      <c r="H173" s="51"/>
      <c r="I173" s="51"/>
      <c r="J173" s="51"/>
      <c r="K173" s="51"/>
      <c r="L173" s="51"/>
      <c r="M173" s="51"/>
    </row>
    <row r="174" spans="6:13">
      <c r="F174" s="51"/>
      <c r="G174" s="51"/>
      <c r="H174" s="51"/>
      <c r="I174" s="51"/>
      <c r="J174" s="51"/>
      <c r="K174" s="51"/>
      <c r="L174" s="51"/>
      <c r="M174" s="51"/>
    </row>
    <row r="175" spans="6:13">
      <c r="F175" s="51"/>
      <c r="G175" s="51"/>
      <c r="H175" s="51"/>
      <c r="I175" s="51"/>
      <c r="J175" s="51"/>
      <c r="K175" s="51"/>
      <c r="L175" s="51"/>
      <c r="M175" s="51"/>
    </row>
    <row r="176" spans="6:13">
      <c r="F176" s="51"/>
      <c r="G176" s="51"/>
      <c r="H176" s="51"/>
      <c r="I176" s="51"/>
      <c r="J176" s="51"/>
      <c r="K176" s="51"/>
      <c r="L176" s="51"/>
      <c r="M176" s="51"/>
    </row>
    <row r="177" spans="6:13">
      <c r="F177" s="51"/>
      <c r="G177" s="51"/>
      <c r="H177" s="51"/>
      <c r="I177" s="51"/>
      <c r="J177" s="51"/>
      <c r="K177" s="51"/>
      <c r="L177" s="51"/>
      <c r="M177" s="51"/>
    </row>
    <row r="178" spans="6:13">
      <c r="F178" s="51"/>
      <c r="G178" s="51"/>
      <c r="H178" s="51"/>
      <c r="I178" s="51"/>
      <c r="J178" s="51"/>
      <c r="K178" s="51"/>
      <c r="L178" s="51"/>
      <c r="M178" s="51"/>
    </row>
    <row r="179" spans="6:13">
      <c r="F179" s="51"/>
      <c r="G179" s="51"/>
      <c r="H179" s="51"/>
      <c r="I179" s="51"/>
      <c r="J179" s="51"/>
      <c r="K179" s="51"/>
      <c r="L179" s="51"/>
      <c r="M179" s="51"/>
    </row>
    <row r="180" spans="6:13">
      <c r="F180" s="51"/>
      <c r="G180" s="51"/>
      <c r="H180" s="51"/>
      <c r="I180" s="51"/>
      <c r="J180" s="51"/>
      <c r="K180" s="51"/>
      <c r="L180" s="51"/>
      <c r="M180" s="51"/>
    </row>
    <row r="181" spans="6:13">
      <c r="F181" s="51"/>
      <c r="G181" s="51"/>
      <c r="H181" s="51"/>
      <c r="I181" s="51"/>
      <c r="J181" s="51"/>
      <c r="K181" s="51"/>
      <c r="L181" s="51"/>
      <c r="M181" s="51"/>
    </row>
    <row r="182" spans="6:13">
      <c r="F182" s="51"/>
      <c r="G182" s="51"/>
      <c r="H182" s="51"/>
      <c r="I182" s="51"/>
      <c r="J182" s="51"/>
      <c r="K182" s="51"/>
      <c r="L182" s="51"/>
      <c r="M182" s="51"/>
    </row>
    <row r="183" spans="6:13">
      <c r="F183" s="51"/>
      <c r="G183" s="51"/>
      <c r="H183" s="51"/>
      <c r="I183" s="51"/>
      <c r="J183" s="51"/>
      <c r="K183" s="51"/>
      <c r="L183" s="51"/>
      <c r="M183" s="51"/>
    </row>
    <row r="184" spans="6:13">
      <c r="F184" s="51"/>
      <c r="G184" s="51"/>
      <c r="H184" s="51"/>
      <c r="I184" s="51"/>
      <c r="J184" s="51"/>
      <c r="K184" s="51"/>
      <c r="L184" s="51"/>
      <c r="M184" s="51"/>
    </row>
    <row r="185" spans="6:13">
      <c r="F185" s="51"/>
      <c r="G185" s="51"/>
      <c r="H185" s="51"/>
      <c r="I185" s="51"/>
      <c r="J185" s="51"/>
      <c r="K185" s="51"/>
      <c r="L185" s="51"/>
      <c r="M185" s="51"/>
    </row>
    <row r="186" spans="6:13">
      <c r="F186" s="51"/>
      <c r="G186" s="51"/>
      <c r="H186" s="51"/>
      <c r="I186" s="51"/>
      <c r="J186" s="51"/>
      <c r="K186" s="51"/>
      <c r="L186" s="51"/>
      <c r="M186" s="51"/>
    </row>
    <row r="187" spans="6:13">
      <c r="F187" s="51"/>
      <c r="G187" s="51"/>
      <c r="H187" s="51"/>
      <c r="I187" s="51"/>
      <c r="J187" s="51"/>
      <c r="K187" s="51"/>
      <c r="L187" s="51"/>
      <c r="M187" s="51"/>
    </row>
    <row r="188" spans="6:13">
      <c r="F188" s="51"/>
      <c r="G188" s="51"/>
      <c r="H188" s="51"/>
      <c r="I188" s="51"/>
      <c r="J188" s="51"/>
      <c r="K188" s="51"/>
      <c r="L188" s="51"/>
      <c r="M188" s="51"/>
    </row>
    <row r="189" spans="6:13">
      <c r="F189" s="51"/>
      <c r="G189" s="51"/>
      <c r="H189" s="51"/>
      <c r="I189" s="51"/>
      <c r="J189" s="51"/>
      <c r="K189" s="51"/>
      <c r="L189" s="51"/>
      <c r="M189" s="51"/>
    </row>
    <row r="190" spans="6:13">
      <c r="F190" s="51"/>
      <c r="G190" s="51"/>
      <c r="H190" s="51"/>
      <c r="I190" s="51"/>
      <c r="J190" s="51"/>
      <c r="K190" s="51"/>
      <c r="L190" s="51"/>
      <c r="M190" s="51"/>
    </row>
    <row r="191" spans="6:13">
      <c r="F191" s="51"/>
      <c r="G191" s="51"/>
      <c r="H191" s="51"/>
      <c r="I191" s="51"/>
      <c r="J191" s="51"/>
      <c r="K191" s="51"/>
      <c r="L191" s="51"/>
      <c r="M191" s="51"/>
    </row>
    <row r="192" spans="6:13">
      <c r="F192" s="51"/>
      <c r="G192" s="51"/>
      <c r="H192" s="51"/>
      <c r="I192" s="51"/>
      <c r="J192" s="51"/>
      <c r="K192" s="51"/>
      <c r="L192" s="51"/>
      <c r="M192" s="51"/>
    </row>
    <row r="193" spans="6:13">
      <c r="F193" s="51"/>
      <c r="G193" s="51"/>
      <c r="H193" s="51"/>
      <c r="I193" s="51"/>
      <c r="J193" s="51"/>
      <c r="K193" s="51"/>
      <c r="L193" s="51"/>
      <c r="M193" s="51"/>
    </row>
    <row r="194" spans="6:13">
      <c r="F194" s="51"/>
      <c r="G194" s="51"/>
      <c r="H194" s="51"/>
      <c r="I194" s="51"/>
      <c r="J194" s="51"/>
      <c r="K194" s="51"/>
      <c r="L194" s="51"/>
      <c r="M194" s="51"/>
    </row>
    <row r="195" spans="6:13">
      <c r="F195" s="51"/>
      <c r="G195" s="51"/>
      <c r="H195" s="51"/>
      <c r="I195" s="51"/>
      <c r="J195" s="51"/>
      <c r="K195" s="51"/>
      <c r="L195" s="51"/>
      <c r="M195" s="51"/>
    </row>
  </sheetData>
  <phoneticPr fontId="15" type="noConversion"/>
  <pageMargins left="0.75" right="0.75" top="1" bottom="1" header="0" footer="0"/>
  <pageSetup paperSize="8" scale="7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3:IV53"/>
  <sheetViews>
    <sheetView topLeftCell="AH1" zoomScale="85" workbookViewId="0">
      <selection activeCell="AS5" sqref="AS5:AS8"/>
    </sheetView>
  </sheetViews>
  <sheetFormatPr baseColWidth="10" defaultColWidth="11.42578125" defaultRowHeight="12.75" outlineLevelRow="1"/>
  <cols>
    <col min="1" max="1" width="21.28515625" bestFit="1" customWidth="1"/>
    <col min="2" max="3" width="12.85546875" style="30" customWidth="1"/>
    <col min="4" max="5" width="12.28515625" style="30" bestFit="1" customWidth="1"/>
    <col min="6" max="6" width="12" style="30" bestFit="1" customWidth="1"/>
    <col min="7" max="7" width="13.28515625" style="30" bestFit="1" customWidth="1"/>
    <col min="8" max="8" width="11.5703125" style="30" customWidth="1"/>
    <col min="9" max="9" width="12" style="30" bestFit="1" customWidth="1"/>
    <col min="10" max="10" width="14.140625" style="30" bestFit="1" customWidth="1"/>
    <col min="11" max="12" width="11.140625" style="30" customWidth="1"/>
    <col min="13" max="13" width="12.42578125" style="30" customWidth="1"/>
    <col min="14" max="14" width="12.5703125" style="30" bestFit="1" customWidth="1"/>
    <col min="15" max="15" width="12.28515625" style="30" hidden="1" customWidth="1"/>
    <col min="16" max="16" width="12.5703125" style="30" hidden="1" customWidth="1"/>
    <col min="17" max="17" width="11.7109375" style="30" hidden="1" customWidth="1"/>
    <col min="18" max="18" width="1.28515625" hidden="1" customWidth="1"/>
    <col min="19" max="19" width="14.140625" hidden="1" customWidth="1"/>
    <col min="20" max="20" width="15.28515625" style="32" hidden="1" customWidth="1"/>
    <col min="21" max="33" width="14.42578125" style="33" hidden="1" customWidth="1"/>
    <col min="34" max="40" width="14.42578125" style="33" customWidth="1"/>
    <col min="41" max="41" width="3.85546875" style="1" customWidth="1"/>
    <col min="42" max="42" width="14.140625" bestFit="1" customWidth="1"/>
    <col min="43" max="43" width="14.140625" customWidth="1"/>
    <col min="44" max="44" width="11.42578125" style="33"/>
    <col min="45" max="45" width="12.85546875" style="33" bestFit="1" customWidth="1"/>
    <col min="46" max="46" width="6.5703125" style="33" bestFit="1" customWidth="1"/>
    <col min="47" max="47" width="11.42578125" style="33"/>
    <col min="48" max="48" width="15.42578125" style="33" customWidth="1"/>
    <col min="49" max="16384" width="11.42578125" style="33"/>
  </cols>
  <sheetData>
    <row r="3" spans="1:49" s="2" customFormat="1" ht="39" thickBot="1">
      <c r="A3" s="165"/>
      <c r="B3" s="166" t="s">
        <v>25</v>
      </c>
      <c r="C3" s="166" t="s">
        <v>20</v>
      </c>
      <c r="D3" s="166" t="s">
        <v>27</v>
      </c>
      <c r="E3" s="166" t="s">
        <v>22</v>
      </c>
      <c r="F3" s="166" t="s">
        <v>28</v>
      </c>
      <c r="G3" s="166" t="s">
        <v>21</v>
      </c>
      <c r="H3" s="166" t="s">
        <v>24</v>
      </c>
      <c r="I3" s="166" t="s">
        <v>23</v>
      </c>
      <c r="J3" s="166" t="s">
        <v>149</v>
      </c>
      <c r="K3" s="166" t="s">
        <v>150</v>
      </c>
      <c r="L3" s="166" t="s">
        <v>151</v>
      </c>
      <c r="M3" s="166" t="s">
        <v>29</v>
      </c>
      <c r="N3" s="166" t="s">
        <v>152</v>
      </c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7" t="s">
        <v>153</v>
      </c>
      <c r="AI3" s="167" t="s">
        <v>154</v>
      </c>
      <c r="AJ3" s="167" t="s">
        <v>155</v>
      </c>
      <c r="AK3" s="167" t="s">
        <v>156</v>
      </c>
      <c r="AL3" s="167" t="s">
        <v>30</v>
      </c>
      <c r="AM3" s="167" t="s">
        <v>157</v>
      </c>
      <c r="AN3" s="167" t="s">
        <v>26</v>
      </c>
      <c r="AO3" s="168"/>
      <c r="AP3" s="166" t="s">
        <v>19</v>
      </c>
      <c r="AQ3" s="169"/>
    </row>
    <row r="4" spans="1:49" s="5" customFormat="1" thickBot="1">
      <c r="A4" s="3" t="s">
        <v>31</v>
      </c>
      <c r="B4" s="4">
        <f>B20+B26</f>
        <v>108807910.08</v>
      </c>
      <c r="C4" s="4">
        <f t="shared" ref="C4:AN4" si="0">C20+C26</f>
        <v>78760177.689999998</v>
      </c>
      <c r="D4" s="4">
        <f>D20+D26</f>
        <v>14833346.07</v>
      </c>
      <c r="E4" s="4">
        <f t="shared" si="0"/>
        <v>1451599.0100000054</v>
      </c>
      <c r="F4" s="4">
        <f t="shared" si="0"/>
        <v>95015.859999991953</v>
      </c>
      <c r="G4" s="4">
        <f t="shared" si="0"/>
        <v>643222.70999999903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4379439.257158</v>
      </c>
      <c r="N4" s="4">
        <f t="shared" si="0"/>
        <v>0</v>
      </c>
      <c r="O4" s="4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4">
        <f t="shared" si="0"/>
        <v>0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4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4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0</v>
      </c>
      <c r="AE4" s="4">
        <f t="shared" si="0"/>
        <v>0</v>
      </c>
      <c r="AF4" s="4">
        <f t="shared" si="0"/>
        <v>0</v>
      </c>
      <c r="AG4" s="4">
        <f t="shared" si="0"/>
        <v>0</v>
      </c>
      <c r="AH4" s="4">
        <f t="shared" si="0"/>
        <v>4271120.3216374274</v>
      </c>
      <c r="AI4" s="4">
        <f t="shared" si="0"/>
        <v>0</v>
      </c>
      <c r="AJ4" s="4">
        <f t="shared" si="0"/>
        <v>0</v>
      </c>
      <c r="AK4" s="4">
        <f t="shared" si="0"/>
        <v>4577561.1038011704</v>
      </c>
      <c r="AL4" s="4">
        <f t="shared" si="0"/>
        <v>629795.87527275283</v>
      </c>
      <c r="AM4" s="4">
        <f t="shared" si="0"/>
        <v>0</v>
      </c>
      <c r="AN4" s="4">
        <f t="shared" si="0"/>
        <v>0</v>
      </c>
      <c r="AO4" s="170"/>
      <c r="AP4" s="4">
        <f>AP20+AP26+AP36</f>
        <v>218449187.97786927</v>
      </c>
      <c r="AQ4" s="22">
        <v>0.18797786926734261</v>
      </c>
      <c r="AR4" s="40"/>
      <c r="AS4" s="41" t="s">
        <v>59</v>
      </c>
      <c r="AT4" s="42"/>
      <c r="AU4" s="40"/>
      <c r="AV4" s="41" t="s">
        <v>134</v>
      </c>
      <c r="AW4" s="42"/>
    </row>
    <row r="5" spans="1:49" s="12" customFormat="1" collapsed="1">
      <c r="A5" s="6" t="s">
        <v>32</v>
      </c>
      <c r="B5" s="8">
        <f>+B21+B26</f>
        <v>95303732.299999997</v>
      </c>
      <c r="C5" s="8">
        <f>+C21+C26</f>
        <v>63869715.840000004</v>
      </c>
      <c r="D5" s="8">
        <f t="shared" ref="D5:N5" si="1">+D21+D27+D28</f>
        <v>0</v>
      </c>
      <c r="E5" s="8">
        <f t="shared" si="1"/>
        <v>0</v>
      </c>
      <c r="F5" s="8">
        <f t="shared" si="1"/>
        <v>108</v>
      </c>
      <c r="G5" s="8">
        <f t="shared" si="1"/>
        <v>0</v>
      </c>
      <c r="H5" s="8">
        <f t="shared" si="1"/>
        <v>0</v>
      </c>
      <c r="I5" s="8">
        <f t="shared" si="1"/>
        <v>0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0</v>
      </c>
      <c r="N5" s="8">
        <f t="shared" si="1"/>
        <v>0</v>
      </c>
      <c r="O5" s="8"/>
      <c r="P5" s="8"/>
      <c r="Q5" s="8"/>
      <c r="R5" s="9"/>
      <c r="S5" s="10"/>
      <c r="T5" s="11"/>
      <c r="AO5" s="171"/>
      <c r="AP5" s="10">
        <f>SUM(B5:AN5)</f>
        <v>159173556.13999999</v>
      </c>
      <c r="AQ5" s="10"/>
      <c r="AR5" s="43" t="s">
        <v>32</v>
      </c>
      <c r="AS5" s="44">
        <f>+AP5</f>
        <v>159173556.13999999</v>
      </c>
      <c r="AT5" s="45">
        <f>AS5/$AS$9</f>
        <v>0.72865254210112029</v>
      </c>
      <c r="AU5" s="43" t="s">
        <v>32</v>
      </c>
      <c r="AV5" s="153" t="e">
        <f>+#REF!</f>
        <v>#REF!</v>
      </c>
      <c r="AW5" s="45" t="e">
        <f>AV5/$AV$9</f>
        <v>#REF!</v>
      </c>
    </row>
    <row r="6" spans="1:49" s="12" customFormat="1" collapsed="1">
      <c r="A6" s="6" t="s">
        <v>33</v>
      </c>
      <c r="B6" s="8"/>
      <c r="C6" s="8">
        <v>0</v>
      </c>
      <c r="D6" s="8"/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f>-J28</f>
        <v>0</v>
      </c>
      <c r="K6" s="8"/>
      <c r="L6" s="8"/>
      <c r="M6" s="8"/>
      <c r="N6" s="8">
        <v>0</v>
      </c>
      <c r="O6" s="8"/>
      <c r="P6" s="8"/>
      <c r="Q6" s="8"/>
      <c r="R6" s="9"/>
      <c r="S6" s="10"/>
      <c r="T6" s="11"/>
      <c r="AO6" s="171"/>
      <c r="AP6" s="10">
        <f>SUM(B6:AN6)</f>
        <v>0</v>
      </c>
      <c r="AQ6" s="10"/>
      <c r="AR6" s="43" t="s">
        <v>35</v>
      </c>
      <c r="AS6" s="44">
        <f>+AP8</f>
        <v>42969982.039999999</v>
      </c>
      <c r="AT6" s="45">
        <f>AS6/$AS$9</f>
        <v>0.19670470024522685</v>
      </c>
      <c r="AU6" s="43" t="s">
        <v>35</v>
      </c>
      <c r="AV6" s="153" t="e">
        <f>+#REF!</f>
        <v>#REF!</v>
      </c>
      <c r="AW6" s="45" t="e">
        <f>AV6/$AV$9</f>
        <v>#REF!</v>
      </c>
    </row>
    <row r="7" spans="1:49" s="17" customFormat="1">
      <c r="A7" s="13" t="s">
        <v>34</v>
      </c>
      <c r="B7" s="14">
        <f t="shared" ref="B7:N7" si="2">SUM(B5:B6)</f>
        <v>95303732.299999997</v>
      </c>
      <c r="C7" s="14">
        <f t="shared" si="2"/>
        <v>63869715.840000004</v>
      </c>
      <c r="D7" s="14">
        <f t="shared" si="2"/>
        <v>0</v>
      </c>
      <c r="E7" s="14">
        <f t="shared" si="2"/>
        <v>0</v>
      </c>
      <c r="F7" s="14">
        <f t="shared" si="2"/>
        <v>108</v>
      </c>
      <c r="G7" s="14">
        <f t="shared" si="2"/>
        <v>0</v>
      </c>
      <c r="H7" s="14">
        <f t="shared" si="2"/>
        <v>0</v>
      </c>
      <c r="I7" s="14">
        <f t="shared" si="2"/>
        <v>0</v>
      </c>
      <c r="J7" s="14">
        <f t="shared" si="2"/>
        <v>0</v>
      </c>
      <c r="K7" s="14">
        <f t="shared" si="2"/>
        <v>0</v>
      </c>
      <c r="L7" s="14">
        <f t="shared" si="2"/>
        <v>0</v>
      </c>
      <c r="M7" s="14">
        <f t="shared" si="2"/>
        <v>0</v>
      </c>
      <c r="N7" s="14">
        <f t="shared" si="2"/>
        <v>0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>
        <f t="shared" ref="AH7:AN7" si="3">SUM(AH5:AH6)</f>
        <v>0</v>
      </c>
      <c r="AI7" s="14">
        <f t="shared" si="3"/>
        <v>0</v>
      </c>
      <c r="AJ7" s="14">
        <f t="shared" si="3"/>
        <v>0</v>
      </c>
      <c r="AK7" s="14">
        <f t="shared" si="3"/>
        <v>0</v>
      </c>
      <c r="AL7" s="14">
        <f t="shared" si="3"/>
        <v>0</v>
      </c>
      <c r="AM7" s="14">
        <f t="shared" si="3"/>
        <v>0</v>
      </c>
      <c r="AN7" s="14">
        <f t="shared" si="3"/>
        <v>0</v>
      </c>
      <c r="AO7" s="172"/>
      <c r="AP7" s="14">
        <f t="shared" ref="AP7:AP40" si="4">SUM(B7:AN7)</f>
        <v>159173556.13999999</v>
      </c>
      <c r="AQ7" s="14"/>
      <c r="AR7" s="43" t="s">
        <v>38</v>
      </c>
      <c r="AS7" s="44">
        <f>+AP11</f>
        <v>11456073.320711344</v>
      </c>
      <c r="AT7" s="45">
        <f>AS7/$AS$9</f>
        <v>5.2442737035360079E-2</v>
      </c>
      <c r="AU7" s="43" t="s">
        <v>38</v>
      </c>
      <c r="AV7" s="153" t="e">
        <f>+#REF!</f>
        <v>#REF!</v>
      </c>
      <c r="AW7" s="45" t="e">
        <f>AV7/$AV$9</f>
        <v>#REF!</v>
      </c>
    </row>
    <row r="8" spans="1:49" s="12" customFormat="1" collapsed="1">
      <c r="A8" s="6" t="s">
        <v>35</v>
      </c>
      <c r="B8" s="8">
        <f>+B22</f>
        <v>13442819.73</v>
      </c>
      <c r="C8" s="8">
        <f>+C22</f>
        <v>14883332.949999999</v>
      </c>
      <c r="D8" s="8">
        <f>+D22+D26</f>
        <v>14643829.359999999</v>
      </c>
      <c r="E8" s="8">
        <f t="shared" ref="E8:N8" si="5">+E22+E29+E30</f>
        <v>0</v>
      </c>
      <c r="F8" s="8">
        <f t="shared" si="5"/>
        <v>0</v>
      </c>
      <c r="G8" s="8">
        <f t="shared" si="5"/>
        <v>0</v>
      </c>
      <c r="H8" s="8">
        <f>+H22+H29+H30</f>
        <v>0</v>
      </c>
      <c r="I8" s="8">
        <f t="shared" si="5"/>
        <v>0</v>
      </c>
      <c r="J8" s="8">
        <f>+J22+J29+J30</f>
        <v>0</v>
      </c>
      <c r="K8" s="8">
        <f t="shared" si="5"/>
        <v>0</v>
      </c>
      <c r="L8" s="8">
        <f t="shared" si="5"/>
        <v>0</v>
      </c>
      <c r="M8" s="8">
        <f t="shared" si="5"/>
        <v>0</v>
      </c>
      <c r="N8" s="8">
        <f t="shared" si="5"/>
        <v>0</v>
      </c>
      <c r="O8" s="8"/>
      <c r="P8" s="8"/>
      <c r="Q8" s="8"/>
      <c r="R8" s="9"/>
      <c r="S8" s="10"/>
      <c r="T8" s="11"/>
      <c r="AO8" s="171"/>
      <c r="AP8" s="10">
        <f>SUM(B8:AN8)</f>
        <v>42969982.039999999</v>
      </c>
      <c r="AQ8" s="10"/>
      <c r="AR8" s="46" t="s">
        <v>41</v>
      </c>
      <c r="AS8" s="47">
        <f>+AP14</f>
        <v>4849576.4771579998</v>
      </c>
      <c r="AT8" s="45">
        <f>AS8/$AS$9</f>
        <v>2.2200020618292713E-2</v>
      </c>
      <c r="AU8" s="46" t="s">
        <v>41</v>
      </c>
      <c r="AV8" s="153" t="e">
        <f>+#REF!</f>
        <v>#REF!</v>
      </c>
      <c r="AW8" s="45" t="e">
        <f>AV8/$AV$9</f>
        <v>#REF!</v>
      </c>
    </row>
    <row r="9" spans="1:49" s="12" customFormat="1" ht="13.5" collapsed="1" thickBot="1">
      <c r="A9" s="6" t="s">
        <v>36</v>
      </c>
      <c r="B9" s="8">
        <v>0</v>
      </c>
      <c r="C9" s="8">
        <v>0</v>
      </c>
      <c r="D9" s="8"/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f>-J30</f>
        <v>0</v>
      </c>
      <c r="K9" s="8"/>
      <c r="L9" s="8"/>
      <c r="M9" s="8"/>
      <c r="N9" s="8">
        <v>0</v>
      </c>
      <c r="O9" s="8"/>
      <c r="P9" s="8"/>
      <c r="Q9" s="8"/>
      <c r="R9" s="9"/>
      <c r="S9" s="10"/>
      <c r="T9" s="11"/>
      <c r="AO9" s="171"/>
      <c r="AP9" s="10">
        <f>SUM(B9:AN9)</f>
        <v>0</v>
      </c>
      <c r="AQ9" s="10"/>
      <c r="AR9" s="48" t="s">
        <v>60</v>
      </c>
      <c r="AS9" s="49">
        <f>SUM(AS5:AS8)</f>
        <v>218449187.97786933</v>
      </c>
      <c r="AT9" s="50"/>
      <c r="AU9" s="48" t="s">
        <v>60</v>
      </c>
      <c r="AV9" s="49" t="e">
        <f>SUM(AV5:AV8)</f>
        <v>#REF!</v>
      </c>
      <c r="AW9" s="50"/>
    </row>
    <row r="10" spans="1:49" s="17" customFormat="1">
      <c r="A10" s="13" t="s">
        <v>37</v>
      </c>
      <c r="B10" s="14">
        <f>SUM(B8:B9)</f>
        <v>13442819.73</v>
      </c>
      <c r="C10" s="14">
        <f>SUM(C8:C9)</f>
        <v>14883332.949999999</v>
      </c>
      <c r="D10" s="14"/>
      <c r="E10" s="14">
        <f t="shared" ref="E10:N10" si="6">SUM(E8:E9)</f>
        <v>0</v>
      </c>
      <c r="F10" s="14">
        <f t="shared" si="6"/>
        <v>0</v>
      </c>
      <c r="G10" s="14">
        <f t="shared" si="6"/>
        <v>0</v>
      </c>
      <c r="H10" s="14">
        <f t="shared" si="6"/>
        <v>0</v>
      </c>
      <c r="I10" s="14">
        <f t="shared" si="6"/>
        <v>0</v>
      </c>
      <c r="J10" s="14">
        <f t="shared" si="6"/>
        <v>0</v>
      </c>
      <c r="K10" s="14">
        <f t="shared" si="6"/>
        <v>0</v>
      </c>
      <c r="L10" s="14">
        <f t="shared" si="6"/>
        <v>0</v>
      </c>
      <c r="M10" s="14">
        <f t="shared" si="6"/>
        <v>0</v>
      </c>
      <c r="N10" s="14">
        <f t="shared" si="6"/>
        <v>0</v>
      </c>
      <c r="O10" s="14"/>
      <c r="P10" s="14"/>
      <c r="Q10" s="14"/>
      <c r="R10" s="15"/>
      <c r="S10" s="14"/>
      <c r="T10" s="16"/>
      <c r="AO10" s="172"/>
      <c r="AP10" s="14">
        <f t="shared" si="4"/>
        <v>28326152.68</v>
      </c>
      <c r="AQ10" s="14"/>
      <c r="AR10" s="40"/>
      <c r="AS10" s="41" t="s">
        <v>132</v>
      </c>
      <c r="AT10" s="42"/>
    </row>
    <row r="11" spans="1:49" s="12" customFormat="1" collapsed="1">
      <c r="A11" s="6" t="s">
        <v>38</v>
      </c>
      <c r="B11" s="8">
        <f>+B23+B31+B32</f>
        <v>0</v>
      </c>
      <c r="C11" s="8">
        <f>+C23+C31+C32</f>
        <v>0</v>
      </c>
      <c r="D11" s="8">
        <f>+D23+D31+D32+D36</f>
        <v>0</v>
      </c>
      <c r="E11" s="8">
        <f>+E23+E26</f>
        <v>1442072.5500000045</v>
      </c>
      <c r="F11" s="8">
        <f>+F23+F26</f>
        <v>-107699.24000000954</v>
      </c>
      <c r="G11" s="8">
        <f>+G23+G26</f>
        <v>643222.70999999903</v>
      </c>
      <c r="H11" s="8">
        <f t="shared" ref="H11:N11" si="7">+H23+H31+H32</f>
        <v>0</v>
      </c>
      <c r="I11" s="8">
        <f t="shared" si="7"/>
        <v>0</v>
      </c>
      <c r="J11" s="8">
        <f>+J23+J26</f>
        <v>0</v>
      </c>
      <c r="K11" s="8">
        <f t="shared" si="7"/>
        <v>0</v>
      </c>
      <c r="L11" s="8">
        <f t="shared" si="7"/>
        <v>0</v>
      </c>
      <c r="M11" s="8">
        <f>+M23+M31+M32</f>
        <v>0</v>
      </c>
      <c r="N11" s="8">
        <f t="shared" si="7"/>
        <v>0</v>
      </c>
      <c r="O11" s="8"/>
      <c r="P11" s="8"/>
      <c r="Q11" s="8"/>
      <c r="R11" s="9"/>
      <c r="S11" s="10"/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8">
        <f>+AH23+AH26</f>
        <v>4271120.3216374274</v>
      </c>
      <c r="AI11" s="8">
        <f t="shared" ref="AI11:AN11" si="8">+AI23+AI26</f>
        <v>0</v>
      </c>
      <c r="AJ11" s="8">
        <f t="shared" si="8"/>
        <v>0</v>
      </c>
      <c r="AK11" s="8">
        <f>+AK23+AK26</f>
        <v>4577561.1038011704</v>
      </c>
      <c r="AL11" s="8">
        <f t="shared" si="8"/>
        <v>629795.87527275283</v>
      </c>
      <c r="AM11" s="8">
        <f t="shared" si="8"/>
        <v>0</v>
      </c>
      <c r="AN11" s="8">
        <f t="shared" si="8"/>
        <v>0</v>
      </c>
      <c r="AO11" s="173"/>
      <c r="AP11" s="10">
        <f>SUM(B11:AN11)</f>
        <v>11456073.320711344</v>
      </c>
      <c r="AQ11" s="10"/>
      <c r="AR11" s="43" t="s">
        <v>32</v>
      </c>
      <c r="AS11" s="44" t="e">
        <f>+AS5-AV5</f>
        <v>#REF!</v>
      </c>
      <c r="AT11" s="45" t="e">
        <f>AS11/$AS$15</f>
        <v>#REF!</v>
      </c>
    </row>
    <row r="12" spans="1:49" s="12" customFormat="1" collapsed="1">
      <c r="A12" s="6" t="s">
        <v>39</v>
      </c>
      <c r="B12" s="8">
        <f>-B32</f>
        <v>0</v>
      </c>
      <c r="C12" s="8">
        <f>-C32</f>
        <v>0</v>
      </c>
      <c r="D12" s="8">
        <f>-D32</f>
        <v>0</v>
      </c>
      <c r="E12" s="8">
        <f>-E32</f>
        <v>0</v>
      </c>
      <c r="F12" s="8">
        <v>0</v>
      </c>
      <c r="G12" s="8">
        <f>-G32</f>
        <v>0</v>
      </c>
      <c r="H12" s="8">
        <v>0</v>
      </c>
      <c r="I12" s="8">
        <v>0</v>
      </c>
      <c r="J12" s="8">
        <f>-J32</f>
        <v>0</v>
      </c>
      <c r="K12" s="8"/>
      <c r="L12" s="8"/>
      <c r="M12" s="8">
        <f>-M32</f>
        <v>0</v>
      </c>
      <c r="N12" s="8">
        <v>0</v>
      </c>
      <c r="O12" s="8"/>
      <c r="P12" s="8"/>
      <c r="Q12" s="8"/>
      <c r="R12" s="9"/>
      <c r="S12" s="10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8">
        <f>-AH32</f>
        <v>0</v>
      </c>
      <c r="AI12" s="8">
        <f t="shared" ref="AI12:AN12" si="9">-AI32</f>
        <v>0</v>
      </c>
      <c r="AJ12" s="8">
        <f t="shared" si="9"/>
        <v>0</v>
      </c>
      <c r="AK12" s="8">
        <f t="shared" si="9"/>
        <v>0</v>
      </c>
      <c r="AL12" s="8">
        <f t="shared" si="9"/>
        <v>0</v>
      </c>
      <c r="AM12" s="8">
        <f t="shared" si="9"/>
        <v>0</v>
      </c>
      <c r="AN12" s="8">
        <f t="shared" si="9"/>
        <v>0</v>
      </c>
      <c r="AO12" s="173"/>
      <c r="AP12" s="10">
        <f>SUM(B12:AN12)</f>
        <v>0</v>
      </c>
      <c r="AQ12" s="10"/>
      <c r="AR12" s="43" t="s">
        <v>35</v>
      </c>
      <c r="AS12" s="44" t="e">
        <f>+AS6-AV6</f>
        <v>#REF!</v>
      </c>
      <c r="AT12" s="45" t="e">
        <f>AS12/$AS$15</f>
        <v>#REF!</v>
      </c>
    </row>
    <row r="13" spans="1:49" s="17" customFormat="1">
      <c r="A13" s="13" t="s">
        <v>40</v>
      </c>
      <c r="B13" s="14">
        <f>SUM(B11:B12)</f>
        <v>0</v>
      </c>
      <c r="C13" s="14">
        <f>SUM(C11:C12)</f>
        <v>0</v>
      </c>
      <c r="D13" s="14">
        <f>SUM(D11:D12)</f>
        <v>0</v>
      </c>
      <c r="E13" s="14">
        <f t="shared" ref="E13:N13" si="10">SUM(E11:E12)</f>
        <v>1442072.5500000045</v>
      </c>
      <c r="F13" s="14">
        <f t="shared" si="10"/>
        <v>-107699.24000000954</v>
      </c>
      <c r="G13" s="14">
        <f t="shared" si="10"/>
        <v>643222.70999999903</v>
      </c>
      <c r="H13" s="14">
        <f t="shared" si="10"/>
        <v>0</v>
      </c>
      <c r="I13" s="14">
        <f t="shared" si="10"/>
        <v>0</v>
      </c>
      <c r="J13" s="14">
        <f t="shared" si="10"/>
        <v>0</v>
      </c>
      <c r="K13" s="14">
        <f t="shared" si="10"/>
        <v>0</v>
      </c>
      <c r="L13" s="14">
        <f t="shared" si="10"/>
        <v>0</v>
      </c>
      <c r="M13" s="14">
        <f>SUM(M11:M12)</f>
        <v>0</v>
      </c>
      <c r="N13" s="14">
        <f t="shared" si="10"/>
        <v>0</v>
      </c>
      <c r="O13" s="14"/>
      <c r="P13" s="14"/>
      <c r="Q13" s="14"/>
      <c r="R13" s="15"/>
      <c r="S13" s="14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4">
        <f t="shared" ref="AH13:AN13" si="11">SUM(AH11:AH12)</f>
        <v>4271120.3216374274</v>
      </c>
      <c r="AI13" s="14">
        <f t="shared" si="11"/>
        <v>0</v>
      </c>
      <c r="AJ13" s="14">
        <f t="shared" si="11"/>
        <v>0</v>
      </c>
      <c r="AK13" s="14">
        <f t="shared" si="11"/>
        <v>4577561.1038011704</v>
      </c>
      <c r="AL13" s="14">
        <f t="shared" si="11"/>
        <v>629795.87527275283</v>
      </c>
      <c r="AM13" s="14">
        <f t="shared" si="11"/>
        <v>0</v>
      </c>
      <c r="AN13" s="14">
        <f t="shared" si="11"/>
        <v>0</v>
      </c>
      <c r="AO13" s="174"/>
      <c r="AP13" s="14">
        <f t="shared" si="4"/>
        <v>11456073.320711344</v>
      </c>
      <c r="AQ13" s="14"/>
      <c r="AR13" s="43" t="s">
        <v>38</v>
      </c>
      <c r="AS13" s="44" t="e">
        <f>+AS7-AV7</f>
        <v>#REF!</v>
      </c>
      <c r="AT13" s="45" t="e">
        <f>AS13/$AS$15</f>
        <v>#REF!</v>
      </c>
    </row>
    <row r="14" spans="1:49" s="12" customFormat="1" collapsed="1">
      <c r="A14" s="6" t="s">
        <v>41</v>
      </c>
      <c r="B14" s="8">
        <f>+B24+B33+B34</f>
        <v>61358.049999999996</v>
      </c>
      <c r="C14" s="8">
        <f>+C24+C33</f>
        <v>7128.9</v>
      </c>
      <c r="D14" s="8">
        <f t="shared" ref="D14:N14" si="12">+D24+D33+D34</f>
        <v>189516.71</v>
      </c>
      <c r="E14" s="8">
        <f t="shared" si="12"/>
        <v>9526.4599999999991</v>
      </c>
      <c r="F14" s="8">
        <f t="shared" si="12"/>
        <v>202607.1</v>
      </c>
      <c r="G14" s="8">
        <f t="shared" si="12"/>
        <v>0</v>
      </c>
      <c r="H14" s="8">
        <f t="shared" si="12"/>
        <v>0</v>
      </c>
      <c r="I14" s="8">
        <f t="shared" si="12"/>
        <v>0</v>
      </c>
      <c r="J14" s="8"/>
      <c r="K14" s="8">
        <f>+K24+K26</f>
        <v>0</v>
      </c>
      <c r="L14" s="8">
        <f t="shared" si="12"/>
        <v>0</v>
      </c>
      <c r="M14" s="8">
        <f>+M24+M26</f>
        <v>4379439.257158</v>
      </c>
      <c r="N14" s="8">
        <f t="shared" si="12"/>
        <v>0</v>
      </c>
      <c r="O14" s="8"/>
      <c r="P14" s="8"/>
      <c r="Q14" s="8"/>
      <c r="R14" s="9"/>
      <c r="S14" s="10"/>
      <c r="T14" s="11"/>
      <c r="AH14" s="8"/>
      <c r="AI14" s="8"/>
      <c r="AJ14" s="8"/>
      <c r="AK14" s="8"/>
      <c r="AL14" s="8"/>
      <c r="AM14" s="8"/>
      <c r="AN14" s="8"/>
      <c r="AO14" s="171"/>
      <c r="AP14" s="10">
        <f t="shared" si="4"/>
        <v>4849576.4771579998</v>
      </c>
      <c r="AQ14" s="10"/>
      <c r="AR14" s="46" t="s">
        <v>41</v>
      </c>
      <c r="AS14" s="47" t="e">
        <f>+AS8-AV8</f>
        <v>#REF!</v>
      </c>
      <c r="AT14" s="45" t="e">
        <f>AS14/$AS$15</f>
        <v>#REF!</v>
      </c>
    </row>
    <row r="15" spans="1:49" s="12" customFormat="1" ht="13.5" collapsed="1" thickBot="1">
      <c r="A15" s="6" t="s">
        <v>42</v>
      </c>
      <c r="B15" s="8">
        <v>0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/>
      <c r="L15" s="8"/>
      <c r="M15" s="8"/>
      <c r="N15" s="8">
        <v>0</v>
      </c>
      <c r="O15" s="8"/>
      <c r="P15" s="8"/>
      <c r="Q15" s="8"/>
      <c r="R15" s="9"/>
      <c r="S15" s="10"/>
      <c r="T15" s="11"/>
      <c r="AO15" s="171"/>
      <c r="AP15" s="10">
        <f>SUM(B15:AN15)</f>
        <v>0</v>
      </c>
      <c r="AQ15" s="10"/>
      <c r="AR15" s="48" t="s">
        <v>60</v>
      </c>
      <c r="AS15" s="49" t="e">
        <f>SUM(AS11:AS14)</f>
        <v>#REF!</v>
      </c>
      <c r="AT15" s="50"/>
    </row>
    <row r="16" spans="1:49" s="17" customFormat="1">
      <c r="A16" s="13" t="s">
        <v>43</v>
      </c>
      <c r="B16" s="14">
        <f>SUM(B14:B15)</f>
        <v>61358.049999999996</v>
      </c>
      <c r="C16" s="14">
        <f>SUM(C14:C15)</f>
        <v>7128.9</v>
      </c>
      <c r="D16" s="14"/>
      <c r="E16" s="14">
        <f t="shared" ref="E16:N16" si="13">SUM(E14:E15)</f>
        <v>9526.4599999999991</v>
      </c>
      <c r="F16" s="14">
        <f t="shared" si="13"/>
        <v>202607.1</v>
      </c>
      <c r="G16" s="14">
        <f t="shared" si="13"/>
        <v>0</v>
      </c>
      <c r="H16" s="14">
        <f t="shared" si="13"/>
        <v>0</v>
      </c>
      <c r="I16" s="14">
        <f t="shared" si="13"/>
        <v>0</v>
      </c>
      <c r="J16" s="14">
        <f t="shared" si="13"/>
        <v>0</v>
      </c>
      <c r="K16" s="14">
        <f t="shared" si="13"/>
        <v>0</v>
      </c>
      <c r="L16" s="14">
        <f t="shared" si="13"/>
        <v>0</v>
      </c>
      <c r="M16" s="14">
        <f t="shared" si="13"/>
        <v>4379439.257158</v>
      </c>
      <c r="N16" s="14">
        <f t="shared" si="13"/>
        <v>0</v>
      </c>
      <c r="O16" s="14"/>
      <c r="P16" s="14"/>
      <c r="Q16" s="14"/>
      <c r="R16" s="15"/>
      <c r="S16" s="14"/>
      <c r="T16" s="16"/>
      <c r="AO16" s="172"/>
      <c r="AP16" s="14">
        <f t="shared" si="4"/>
        <v>4660059.7671579998</v>
      </c>
      <c r="AQ16" s="14"/>
    </row>
    <row r="17" spans="1:256" s="12" customFormat="1" collapsed="1">
      <c r="A17" s="6" t="s">
        <v>44</v>
      </c>
      <c r="B17" s="8">
        <f>+B28+B32+B30</f>
        <v>0</v>
      </c>
      <c r="C17" s="8">
        <f>+C28+C32+C30</f>
        <v>0</v>
      </c>
      <c r="D17" s="8">
        <f>+D32</f>
        <v>0</v>
      </c>
      <c r="E17" s="8">
        <f>+E32</f>
        <v>0</v>
      </c>
      <c r="F17" s="8"/>
      <c r="G17" s="8">
        <f>+G32</f>
        <v>0</v>
      </c>
      <c r="H17" s="8"/>
      <c r="I17" s="8"/>
      <c r="J17" s="8">
        <f>+J28+J32+J30</f>
        <v>0</v>
      </c>
      <c r="K17" s="8"/>
      <c r="L17" s="8"/>
      <c r="M17" s="8">
        <f>+M32</f>
        <v>0</v>
      </c>
      <c r="N17" s="8"/>
      <c r="O17" s="8"/>
      <c r="P17" s="8"/>
      <c r="Q17" s="8"/>
      <c r="R17" s="9"/>
      <c r="S17" s="10"/>
      <c r="T17" s="11"/>
      <c r="AO17" s="171"/>
      <c r="AP17" s="10">
        <f t="shared" si="4"/>
        <v>0</v>
      </c>
      <c r="AQ17" s="10"/>
    </row>
    <row r="18" spans="1:256" s="12" customFormat="1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10"/>
      <c r="T18" s="11"/>
      <c r="AO18" s="171"/>
      <c r="AP18" s="10">
        <f t="shared" si="4"/>
        <v>0</v>
      </c>
      <c r="AQ18" s="10"/>
    </row>
    <row r="19" spans="1:256" s="12" customFormat="1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0"/>
      <c r="T19" s="11"/>
      <c r="AO19" s="171"/>
      <c r="AP19" s="10">
        <f t="shared" si="4"/>
        <v>0</v>
      </c>
      <c r="AQ19" s="10"/>
    </row>
    <row r="20" spans="1:256" s="5" customFormat="1" thickBot="1">
      <c r="A20" s="3" t="s">
        <v>45</v>
      </c>
      <c r="B20" s="4">
        <v>108788848.31</v>
      </c>
      <c r="C20" s="4">
        <v>78760177.689999998</v>
      </c>
      <c r="D20" s="4">
        <v>15022862.780000001</v>
      </c>
      <c r="E20" s="4">
        <v>56465649.170000002</v>
      </c>
      <c r="F20" s="4">
        <v>40209320.759999998</v>
      </c>
      <c r="G20" s="4">
        <v>12750296.619999999</v>
      </c>
      <c r="H20" s="4">
        <v>0</v>
      </c>
      <c r="I20" s="4">
        <v>0</v>
      </c>
      <c r="J20" s="4">
        <v>2087468.96</v>
      </c>
      <c r="K20" s="4">
        <v>49705.39</v>
      </c>
      <c r="L20" s="4">
        <v>0</v>
      </c>
      <c r="M20" s="4">
        <v>6619348.6871579997</v>
      </c>
      <c r="N20" s="4"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v>7954451.9816374276</v>
      </c>
      <c r="AI20" s="4">
        <v>0</v>
      </c>
      <c r="AJ20" s="4">
        <v>0</v>
      </c>
      <c r="AK20" s="4">
        <v>16435034.05380117</v>
      </c>
      <c r="AL20" s="4">
        <v>629795.87527275283</v>
      </c>
      <c r="AM20" s="4">
        <v>0</v>
      </c>
      <c r="AN20" s="4">
        <v>0</v>
      </c>
      <c r="AO20" s="175"/>
      <c r="AP20" s="4">
        <f t="shared" si="4"/>
        <v>345772960.27786928</v>
      </c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1"/>
      <c r="BJ20" s="21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1"/>
      <c r="CC20" s="21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1"/>
      <c r="CV20" s="21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1"/>
      <c r="DO20" s="21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1"/>
      <c r="EH20" s="21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1"/>
      <c r="FA20" s="21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1"/>
      <c r="FT20" s="21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1"/>
      <c r="GM20" s="21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1"/>
      <c r="HF20" s="21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1"/>
      <c r="HY20" s="21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1"/>
      <c r="IR20" s="21"/>
      <c r="IS20" s="22"/>
      <c r="IT20" s="22"/>
      <c r="IU20" s="22"/>
      <c r="IV20" s="22"/>
    </row>
    <row r="21" spans="1:256" s="23" customFormat="1" ht="10.5">
      <c r="A21" s="6" t="s">
        <v>32</v>
      </c>
      <c r="B21" s="10">
        <v>95284670.530000001</v>
      </c>
      <c r="C21" s="10">
        <v>63869715.840000004</v>
      </c>
      <c r="D21" s="10">
        <v>0</v>
      </c>
      <c r="E21" s="10">
        <v>0</v>
      </c>
      <c r="F21" s="10">
        <v>108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76"/>
      <c r="AP21" s="10">
        <f t="shared" si="4"/>
        <v>159154494.37</v>
      </c>
      <c r="AQ21" s="10"/>
    </row>
    <row r="22" spans="1:256" s="23" customFormat="1" ht="10.5">
      <c r="A22" s="6" t="s">
        <v>35</v>
      </c>
      <c r="B22" s="10">
        <v>13442819.73</v>
      </c>
      <c r="C22" s="10">
        <v>14883332.949999999</v>
      </c>
      <c r="D22" s="10">
        <v>14833346.07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76"/>
      <c r="AP22" s="10">
        <f t="shared" si="4"/>
        <v>43159498.75</v>
      </c>
      <c r="AQ22" s="10"/>
    </row>
    <row r="23" spans="1:256" s="23" customFormat="1" ht="10.5">
      <c r="A23" s="6" t="s">
        <v>38</v>
      </c>
      <c r="B23" s="10">
        <v>0</v>
      </c>
      <c r="C23" s="10">
        <v>0</v>
      </c>
      <c r="D23" s="10">
        <v>0</v>
      </c>
      <c r="E23" s="10">
        <v>56456122.710000001</v>
      </c>
      <c r="F23" s="10">
        <v>40006605.659999996</v>
      </c>
      <c r="G23" s="10">
        <v>12750296.619999999</v>
      </c>
      <c r="H23" s="10">
        <v>0</v>
      </c>
      <c r="I23" s="10">
        <v>0</v>
      </c>
      <c r="J23" s="10">
        <v>2087468.96</v>
      </c>
      <c r="K23" s="10">
        <v>0</v>
      </c>
      <c r="L23" s="10">
        <v>0</v>
      </c>
      <c r="M23" s="10">
        <v>0</v>
      </c>
      <c r="N23" s="10"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>
        <v>7954451.9816374276</v>
      </c>
      <c r="AI23" s="10">
        <v>0</v>
      </c>
      <c r="AJ23" s="10">
        <v>0</v>
      </c>
      <c r="AK23" s="10">
        <v>16435034.05380117</v>
      </c>
      <c r="AL23" s="10">
        <v>629795.87527275283</v>
      </c>
      <c r="AM23" s="10">
        <v>0</v>
      </c>
      <c r="AN23" s="10">
        <v>0</v>
      </c>
      <c r="AO23" s="176"/>
      <c r="AP23" s="10">
        <f t="shared" si="4"/>
        <v>136319775.86071137</v>
      </c>
      <c r="AQ23" s="10"/>
    </row>
    <row r="24" spans="1:256" s="23" customFormat="1" ht="10.5">
      <c r="A24" s="6" t="s">
        <v>41</v>
      </c>
      <c r="B24" s="10">
        <v>61358.049999999996</v>
      </c>
      <c r="C24" s="10">
        <v>7128.9</v>
      </c>
      <c r="D24" s="10">
        <v>189516.71</v>
      </c>
      <c r="E24" s="10">
        <v>9526.4599999999991</v>
      </c>
      <c r="F24" s="10">
        <v>202607.1</v>
      </c>
      <c r="G24" s="10">
        <v>0</v>
      </c>
      <c r="H24" s="10">
        <v>0</v>
      </c>
      <c r="I24" s="10">
        <v>0</v>
      </c>
      <c r="J24" s="10">
        <v>0</v>
      </c>
      <c r="K24" s="10">
        <v>49705.39</v>
      </c>
      <c r="L24" s="10">
        <v>0</v>
      </c>
      <c r="M24" s="10">
        <v>6619348.6871579997</v>
      </c>
      <c r="N24" s="10">
        <v>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76"/>
      <c r="AP24" s="10">
        <f t="shared" si="4"/>
        <v>7139191.2971580001</v>
      </c>
      <c r="AQ24" s="10"/>
    </row>
    <row r="25" spans="1:256" s="12" customFormat="1" ht="8.25" customHeight="1">
      <c r="A25" s="2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  <c r="S25" s="10"/>
      <c r="T25" s="11"/>
      <c r="AO25" s="171"/>
      <c r="AP25" s="10">
        <f t="shared" si="4"/>
        <v>0</v>
      </c>
      <c r="AQ25" s="10"/>
    </row>
    <row r="26" spans="1:256" s="5" customFormat="1" thickBot="1">
      <c r="A26" s="3" t="s">
        <v>46</v>
      </c>
      <c r="B26" s="4">
        <v>19061.769999999997</v>
      </c>
      <c r="C26" s="4">
        <v>0</v>
      </c>
      <c r="D26" s="4">
        <v>-189516.71</v>
      </c>
      <c r="E26" s="4">
        <v>-55014050.159999996</v>
      </c>
      <c r="F26" s="4">
        <v>-40114304.900000006</v>
      </c>
      <c r="G26" s="4">
        <v>-12107073.91</v>
      </c>
      <c r="H26" s="4">
        <v>0</v>
      </c>
      <c r="I26" s="4">
        <v>0</v>
      </c>
      <c r="J26" s="4">
        <v>-2087468.96</v>
      </c>
      <c r="K26" s="4">
        <v>-49705.39</v>
      </c>
      <c r="L26" s="4">
        <v>0</v>
      </c>
      <c r="M26" s="4">
        <v>-2239909.4300000002</v>
      </c>
      <c r="N26" s="4"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v>-3683331.66</v>
      </c>
      <c r="AI26" s="4">
        <v>0</v>
      </c>
      <c r="AJ26" s="4">
        <v>0</v>
      </c>
      <c r="AK26" s="4">
        <v>-11857472.949999999</v>
      </c>
      <c r="AL26" s="4">
        <v>0</v>
      </c>
      <c r="AM26" s="4">
        <v>0</v>
      </c>
      <c r="AN26" s="4">
        <v>0</v>
      </c>
      <c r="AO26" s="175"/>
      <c r="AP26" s="4">
        <f>SUM(B26:AN26)</f>
        <v>-127323772.3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1"/>
      <c r="BJ26" s="21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1"/>
      <c r="CC26" s="21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1"/>
      <c r="CV26" s="21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1"/>
      <c r="DO26" s="21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1"/>
      <c r="EH26" s="21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1"/>
      <c r="FA26" s="21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1"/>
      <c r="FT26" s="21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1"/>
      <c r="GM26" s="21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1"/>
      <c r="HF26" s="21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1"/>
      <c r="HY26" s="21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1"/>
      <c r="IR26" s="21"/>
      <c r="IS26" s="22"/>
      <c r="IT26" s="22"/>
      <c r="IU26" s="22"/>
      <c r="IV26" s="22"/>
    </row>
    <row r="27" spans="1:256" s="23" customFormat="1" ht="10.5" outlineLevel="1">
      <c r="A27" s="7" t="s">
        <v>47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8"/>
      <c r="S27" s="10"/>
      <c r="T27" s="11"/>
      <c r="AO27" s="176"/>
      <c r="AP27" s="10">
        <f t="shared" si="4"/>
        <v>0</v>
      </c>
      <c r="AQ27" s="10"/>
    </row>
    <row r="28" spans="1:256" s="23" customFormat="1" ht="10.5" outlineLevel="1">
      <c r="A28" s="7" t="s">
        <v>48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8"/>
      <c r="S28" s="10"/>
      <c r="T28" s="11"/>
      <c r="AO28" s="176"/>
      <c r="AP28" s="10">
        <f t="shared" si="4"/>
        <v>0</v>
      </c>
      <c r="AQ28" s="10"/>
    </row>
    <row r="29" spans="1:256" s="23" customFormat="1" ht="10.5" outlineLevel="1">
      <c r="A29" s="7" t="s">
        <v>49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8"/>
      <c r="S29" s="10"/>
      <c r="T29" s="11"/>
      <c r="AO29" s="176"/>
      <c r="AP29" s="10">
        <f t="shared" si="4"/>
        <v>0</v>
      </c>
      <c r="AQ29" s="10"/>
    </row>
    <row r="30" spans="1:256" s="23" customFormat="1" ht="10.5" outlineLevel="1">
      <c r="A30" s="7" t="s">
        <v>50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8"/>
      <c r="S30" s="10"/>
      <c r="T30" s="11"/>
      <c r="AO30" s="176"/>
      <c r="AP30" s="10">
        <f t="shared" si="4"/>
        <v>0</v>
      </c>
      <c r="AQ30" s="10"/>
    </row>
    <row r="31" spans="1:256" s="23" customFormat="1" ht="10.5" outlineLevel="1">
      <c r="A31" s="7" t="s">
        <v>51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8"/>
      <c r="S31" s="10"/>
      <c r="T31" s="11"/>
      <c r="AO31" s="176"/>
      <c r="AP31" s="10">
        <f t="shared" si="4"/>
        <v>0</v>
      </c>
      <c r="AQ31" s="10"/>
    </row>
    <row r="32" spans="1:256" s="23" customFormat="1" ht="10.5" outlineLevel="1">
      <c r="A32" s="7" t="s">
        <v>52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8"/>
      <c r="S32" s="10"/>
      <c r="T32" s="11"/>
      <c r="AO32" s="176"/>
      <c r="AP32" s="10">
        <f t="shared" si="4"/>
        <v>0</v>
      </c>
      <c r="AQ32" s="10"/>
    </row>
    <row r="33" spans="1:43" s="23" customFormat="1" ht="10.5" outlineLevel="1">
      <c r="A33" s="7" t="s">
        <v>53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8"/>
      <c r="S33" s="10"/>
      <c r="T33" s="11"/>
      <c r="AO33" s="176"/>
      <c r="AP33" s="10">
        <f t="shared" si="4"/>
        <v>0</v>
      </c>
      <c r="AQ33" s="10"/>
    </row>
    <row r="34" spans="1:43" s="23" customFormat="1" ht="10.5" outlineLevel="1">
      <c r="A34" s="7" t="s">
        <v>54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8"/>
      <c r="S34" s="10"/>
      <c r="T34" s="11"/>
      <c r="AO34" s="176"/>
      <c r="AP34" s="10">
        <f t="shared" si="4"/>
        <v>0</v>
      </c>
      <c r="AQ34" s="10"/>
    </row>
    <row r="35" spans="1:43" s="29" customFormat="1" ht="8.25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6"/>
      <c r="T35" s="28"/>
      <c r="AO35" s="177"/>
      <c r="AP35" s="26">
        <f t="shared" si="4"/>
        <v>0</v>
      </c>
      <c r="AQ35" s="26"/>
    </row>
    <row r="36" spans="1:43" s="29" customFormat="1" ht="11.25" outlineLevel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6"/>
      <c r="T36" s="28"/>
      <c r="AO36" s="177"/>
      <c r="AP36" s="26">
        <f t="shared" si="4"/>
        <v>0</v>
      </c>
      <c r="AQ36" s="26"/>
    </row>
    <row r="37" spans="1:43" s="12" customFormat="1" outlineLevel="1">
      <c r="A37" s="2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8"/>
      <c r="T37" s="11"/>
      <c r="AO37" s="171"/>
      <c r="AP37" s="8">
        <f t="shared" si="4"/>
        <v>0</v>
      </c>
      <c r="AQ37" s="8"/>
    </row>
    <row r="38" spans="1:43" s="12" customFormat="1" outlineLevel="1">
      <c r="A38" s="2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  <c r="S38" s="8"/>
      <c r="T38" s="11"/>
      <c r="AO38" s="171"/>
      <c r="AP38" s="8">
        <f t="shared" si="4"/>
        <v>0</v>
      </c>
      <c r="AQ38" s="8"/>
    </row>
    <row r="39" spans="1:43">
      <c r="A39" s="6"/>
      <c r="D39" s="31"/>
      <c r="E39" s="31"/>
      <c r="G39" s="31"/>
      <c r="J39" s="31"/>
      <c r="O39" s="31"/>
      <c r="P39" s="31"/>
      <c r="S39" s="10"/>
      <c r="AP39" s="10">
        <f t="shared" si="4"/>
        <v>0</v>
      </c>
      <c r="AQ39" s="10"/>
    </row>
    <row r="40" spans="1:43" ht="13.5" thickBo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S40" s="4"/>
      <c r="AP40" s="4">
        <f t="shared" si="4"/>
        <v>0</v>
      </c>
      <c r="AQ40" s="22"/>
    </row>
    <row r="41" spans="1:43">
      <c r="A41" s="6"/>
      <c r="D41" s="31"/>
      <c r="E41" s="31"/>
      <c r="G41" s="31"/>
      <c r="J41" s="31"/>
      <c r="O41" s="31"/>
      <c r="P41" s="31"/>
      <c r="S41" s="10"/>
      <c r="AP41" s="10"/>
      <c r="AQ41" s="10"/>
    </row>
    <row r="42" spans="1:43">
      <c r="A42" s="30" t="s">
        <v>55</v>
      </c>
      <c r="B42" s="31">
        <f>+B20-SUM(B21:B24)</f>
        <v>0</v>
      </c>
      <c r="C42" s="31">
        <f>+C20-SUM(C21:C24)</f>
        <v>0</v>
      </c>
      <c r="D42" s="31">
        <f t="shared" ref="D42:N42" si="14">+D20-SUM(D21:D24)</f>
        <v>0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>+J20-SUM(J21:J24)</f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4"/>
        <v>0</v>
      </c>
      <c r="O42" s="31"/>
      <c r="P42" s="31"/>
      <c r="Q42" s="31"/>
    </row>
    <row r="43" spans="1:43">
      <c r="A43" s="30" t="s">
        <v>56</v>
      </c>
      <c r="B43" s="31">
        <f>B26-SUM(B27:B34)</f>
        <v>19061.769999999997</v>
      </c>
      <c r="C43" s="31">
        <f>C26-SUM(C27:C34)</f>
        <v>0</v>
      </c>
      <c r="D43" s="31">
        <f t="shared" ref="D43:N43" si="15">D26-SUM(D27:D34)</f>
        <v>-189516.71</v>
      </c>
      <c r="E43" s="31">
        <f t="shared" si="15"/>
        <v>-55014050.159999996</v>
      </c>
      <c r="F43" s="31">
        <f t="shared" si="15"/>
        <v>-40114304.900000006</v>
      </c>
      <c r="G43" s="31">
        <f t="shared" si="15"/>
        <v>-12107073.91</v>
      </c>
      <c r="H43" s="31">
        <f t="shared" si="15"/>
        <v>0</v>
      </c>
      <c r="I43" s="31">
        <f t="shared" si="15"/>
        <v>0</v>
      </c>
      <c r="J43" s="31">
        <f>J26-SUM(J27:J34)</f>
        <v>-2087468.96</v>
      </c>
      <c r="K43" s="31">
        <f t="shared" si="15"/>
        <v>-49705.39</v>
      </c>
      <c r="L43" s="31">
        <f t="shared" si="15"/>
        <v>0</v>
      </c>
      <c r="M43" s="31">
        <f t="shared" si="15"/>
        <v>-2239909.4300000002</v>
      </c>
      <c r="N43" s="31">
        <f t="shared" si="15"/>
        <v>0</v>
      </c>
      <c r="O43" s="31"/>
      <c r="P43" s="31"/>
      <c r="Q43" s="31"/>
    </row>
    <row r="44" spans="1:43">
      <c r="A44" t="s">
        <v>57</v>
      </c>
      <c r="B44" s="31">
        <f>+B4-B7-B10-B13-B16-B17</f>
        <v>7.4942363426089287E-10</v>
      </c>
      <c r="C44" s="31">
        <f>+C4-C7-C10-C13-C16-C17</f>
        <v>-5.2150426199659705E-9</v>
      </c>
      <c r="D44" s="31">
        <f t="shared" ref="D44:N44" si="16">+D4-D7-D10-D13-D16-D17</f>
        <v>14833346.07</v>
      </c>
      <c r="E44" s="31">
        <f t="shared" si="16"/>
        <v>8.9494278654456139E-10</v>
      </c>
      <c r="F44" s="31">
        <f t="shared" si="16"/>
        <v>1.4842953532934189E-9</v>
      </c>
      <c r="G44" s="31">
        <f t="shared" si="16"/>
        <v>0</v>
      </c>
      <c r="H44" s="31">
        <f t="shared" si="16"/>
        <v>0</v>
      </c>
      <c r="I44" s="31">
        <f t="shared" si="16"/>
        <v>0</v>
      </c>
      <c r="J44" s="31">
        <f>+J4-J7-J10-J13-J16-J17</f>
        <v>0</v>
      </c>
      <c r="K44" s="31">
        <f t="shared" si="16"/>
        <v>0</v>
      </c>
      <c r="L44" s="31">
        <f t="shared" si="16"/>
        <v>0</v>
      </c>
      <c r="M44" s="31">
        <f t="shared" si="16"/>
        <v>0</v>
      </c>
      <c r="N44" s="31">
        <f t="shared" si="16"/>
        <v>0</v>
      </c>
      <c r="O44" s="31"/>
      <c r="P44" s="31"/>
      <c r="Q44" s="31"/>
    </row>
    <row r="47" spans="1:43" ht="13.5" thickBot="1"/>
    <row r="48" spans="1:43" ht="13.5" thickBot="1">
      <c r="A48" s="34" t="s">
        <v>58</v>
      </c>
      <c r="B48" s="35"/>
      <c r="C48" s="35"/>
      <c r="D48" s="36"/>
      <c r="E48" s="36"/>
      <c r="F48" s="36"/>
      <c r="G48" s="36"/>
      <c r="H48" s="36"/>
      <c r="I48" s="36"/>
      <c r="J48" s="37"/>
    </row>
    <row r="49" spans="1:10" ht="13.5" thickBot="1">
      <c r="A49" s="34" t="s">
        <v>61</v>
      </c>
      <c r="B49" s="35"/>
      <c r="C49" s="35"/>
      <c r="D49" s="36"/>
      <c r="E49" s="36"/>
      <c r="F49" s="36"/>
      <c r="G49" s="36"/>
      <c r="H49" s="36"/>
      <c r="I49" s="36"/>
      <c r="J49" s="37" t="e">
        <v>#REF!</v>
      </c>
    </row>
    <row r="52" spans="1:10">
      <c r="J52" s="38"/>
    </row>
    <row r="53" spans="1:10">
      <c r="J53" s="38"/>
    </row>
  </sheetData>
  <phoneticPr fontId="15" type="noConversion"/>
  <pageMargins left="0.75" right="0.75" top="1" bottom="1" header="0" footer="0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13"/>
  <sheetViews>
    <sheetView workbookViewId="0">
      <selection activeCell="B2" sqref="B2"/>
    </sheetView>
  </sheetViews>
  <sheetFormatPr baseColWidth="10" defaultColWidth="12.5703125" defaultRowHeight="12.75"/>
  <cols>
    <col min="1" max="1" width="23.5703125" style="157" bestFit="1" customWidth="1"/>
    <col min="2" max="2" width="14.85546875" style="161" bestFit="1" customWidth="1"/>
    <col min="3" max="16384" width="12.5703125" style="157"/>
  </cols>
  <sheetData>
    <row r="1" spans="1:2">
      <c r="A1" s="155"/>
      <c r="B1" s="156" t="s">
        <v>144</v>
      </c>
    </row>
    <row r="2" spans="1:2">
      <c r="A2" s="158" t="s">
        <v>135</v>
      </c>
      <c r="B2" s="159">
        <v>40543</v>
      </c>
    </row>
    <row r="3" spans="1:2">
      <c r="A3" s="160"/>
    </row>
    <row r="4" spans="1:2">
      <c r="A4" s="162" t="s">
        <v>136</v>
      </c>
      <c r="B4" s="161">
        <v>4413</v>
      </c>
    </row>
    <row r="5" spans="1:2">
      <c r="A5" s="162" t="s">
        <v>137</v>
      </c>
      <c r="B5" s="161">
        <v>1911</v>
      </c>
    </row>
    <row r="6" spans="1:2">
      <c r="A6" s="162" t="s">
        <v>138</v>
      </c>
      <c r="B6" s="161">
        <v>414</v>
      </c>
    </row>
    <row r="7" spans="1:2">
      <c r="A7" s="162" t="s">
        <v>139</v>
      </c>
      <c r="B7" s="161">
        <v>366</v>
      </c>
    </row>
    <row r="8" spans="1:2">
      <c r="A8" s="162" t="s">
        <v>140</v>
      </c>
      <c r="B8" s="161">
        <v>197</v>
      </c>
    </row>
    <row r="9" spans="1:2">
      <c r="A9" s="162" t="s">
        <v>141</v>
      </c>
      <c r="B9" s="161">
        <v>450</v>
      </c>
    </row>
    <row r="10" spans="1:2">
      <c r="A10" s="162" t="s">
        <v>142</v>
      </c>
      <c r="B10" s="161">
        <v>740</v>
      </c>
    </row>
    <row r="11" spans="1:2">
      <c r="A11" s="162" t="s">
        <v>143</v>
      </c>
      <c r="B11" s="161">
        <v>360</v>
      </c>
    </row>
    <row r="12" spans="1:2" ht="7.5" customHeight="1">
      <c r="A12" s="162"/>
    </row>
    <row r="13" spans="1:2">
      <c r="A13" s="163" t="s">
        <v>19</v>
      </c>
      <c r="B13" s="164">
        <f>SUM(B4:B11)</f>
        <v>8851</v>
      </c>
    </row>
  </sheetData>
  <phoneticPr fontId="7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7"/>
  <sheetViews>
    <sheetView showGridLines="0" zoomScale="75" zoomScaleNormal="75" workbookViewId="0">
      <selection activeCell="T7" sqref="T7"/>
    </sheetView>
  </sheetViews>
  <sheetFormatPr baseColWidth="10" defaultRowHeight="12.75"/>
  <cols>
    <col min="1" max="1" width="46.85546875" style="201" customWidth="1"/>
    <col min="2" max="5" width="11.42578125" style="201"/>
    <col min="6" max="6" width="12" style="305" customWidth="1"/>
    <col min="7" max="10" width="11.42578125" style="201"/>
    <col min="11" max="11" width="12" style="305" customWidth="1"/>
    <col min="12" max="14" width="11.42578125" style="201"/>
    <col min="15" max="15" width="11.42578125" style="375"/>
    <col min="16" max="16" width="12.42578125" style="376" customWidth="1"/>
    <col min="17" max="18" width="11.42578125" style="201"/>
    <col min="19" max="19" width="11.42578125" style="180"/>
    <col min="20" max="35" width="11.42578125" style="178"/>
  </cols>
  <sheetData>
    <row r="1" spans="1:35" ht="15.75">
      <c r="A1" s="281" t="s">
        <v>183</v>
      </c>
      <c r="O1" s="183"/>
      <c r="P1" s="271"/>
      <c r="Q1" s="183"/>
    </row>
    <row r="2" spans="1:35" s="259" customFormat="1" ht="16.5" thickBot="1">
      <c r="A2" s="306" t="s">
        <v>224</v>
      </c>
      <c r="B2" s="306" t="s">
        <v>133</v>
      </c>
      <c r="C2" s="306" t="s">
        <v>194</v>
      </c>
      <c r="D2" s="306" t="s">
        <v>195</v>
      </c>
      <c r="E2" s="306" t="s">
        <v>165</v>
      </c>
      <c r="F2" s="307">
        <v>2010</v>
      </c>
      <c r="G2" s="306" t="s">
        <v>164</v>
      </c>
      <c r="H2" s="306" t="s">
        <v>245</v>
      </c>
      <c r="I2" s="306" t="s">
        <v>246</v>
      </c>
      <c r="J2" s="306" t="s">
        <v>247</v>
      </c>
      <c r="K2" s="307">
        <v>2011</v>
      </c>
      <c r="L2" s="306" t="s">
        <v>257</v>
      </c>
      <c r="M2" s="306" t="s">
        <v>258</v>
      </c>
      <c r="N2" s="306" t="s">
        <v>259</v>
      </c>
      <c r="O2" s="306" t="s">
        <v>260</v>
      </c>
      <c r="P2" s="307">
        <v>2012</v>
      </c>
      <c r="Q2" s="306" t="s">
        <v>279</v>
      </c>
      <c r="R2" s="306" t="s">
        <v>351</v>
      </c>
      <c r="S2" s="282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</row>
    <row r="3" spans="1:35" ht="6.75" customHeight="1">
      <c r="A3" s="308"/>
      <c r="O3" s="183"/>
      <c r="P3" s="271"/>
      <c r="Q3" s="183"/>
    </row>
    <row r="4" spans="1:35" ht="15">
      <c r="A4" s="212" t="s">
        <v>322</v>
      </c>
      <c r="B4" s="309">
        <v>122.21759051000001</v>
      </c>
      <c r="C4" s="309">
        <v>161.22124575000001</v>
      </c>
      <c r="D4" s="309">
        <v>184.55881500999999</v>
      </c>
      <c r="E4" s="309">
        <v>158.52380113999999</v>
      </c>
      <c r="F4" s="310">
        <v>626.52145240999994</v>
      </c>
      <c r="G4" s="309">
        <v>159.17355613999999</v>
      </c>
      <c r="H4" s="309">
        <v>145.53346590000004</v>
      </c>
      <c r="I4" s="309">
        <v>151.80980259999995</v>
      </c>
      <c r="J4" s="309">
        <v>140.37856614999998</v>
      </c>
      <c r="K4" s="310">
        <v>596.89539078999996</v>
      </c>
      <c r="L4" s="309">
        <v>143.05386418000001</v>
      </c>
      <c r="M4" s="309">
        <v>137.39893394999999</v>
      </c>
      <c r="N4" s="309">
        <v>156.15309149999999</v>
      </c>
      <c r="O4" s="309">
        <v>160.30000000000001</v>
      </c>
      <c r="P4" s="310">
        <v>596.90588963000005</v>
      </c>
      <c r="Q4" s="309">
        <v>150.59667662000001</v>
      </c>
      <c r="R4" s="309">
        <v>158.88507095</v>
      </c>
    </row>
    <row r="5" spans="1:35" ht="15">
      <c r="A5" s="212" t="s">
        <v>323</v>
      </c>
      <c r="B5" s="309">
        <v>33.597054549999996</v>
      </c>
      <c r="C5" s="309">
        <v>32.204668170000005</v>
      </c>
      <c r="D5" s="309">
        <v>35.52665472999999</v>
      </c>
      <c r="E5" s="309">
        <v>38.865609970000001</v>
      </c>
      <c r="F5" s="310">
        <v>140.19398741999998</v>
      </c>
      <c r="G5" s="309">
        <v>42.969982039999998</v>
      </c>
      <c r="H5" s="309">
        <v>42.285307779999997</v>
      </c>
      <c r="I5" s="309">
        <v>48.458800189999998</v>
      </c>
      <c r="J5" s="309">
        <v>50.590174370000007</v>
      </c>
      <c r="K5" s="310">
        <v>184.30426438000001</v>
      </c>
      <c r="L5" s="309">
        <v>50.109708129999994</v>
      </c>
      <c r="M5" s="309">
        <v>46.574720989999996</v>
      </c>
      <c r="N5" s="309">
        <v>51.589180190000015</v>
      </c>
      <c r="O5" s="309">
        <v>60.1</v>
      </c>
      <c r="P5" s="310">
        <v>208.37360931000001</v>
      </c>
      <c r="Q5" s="309">
        <v>64.692158259999999</v>
      </c>
      <c r="R5" s="309">
        <v>60.721092759999998</v>
      </c>
    </row>
    <row r="6" spans="1:35" ht="15">
      <c r="A6" s="311" t="s">
        <v>161</v>
      </c>
      <c r="B6" s="309">
        <v>14.340521814608362</v>
      </c>
      <c r="C6" s="309">
        <v>14.476878474409448</v>
      </c>
      <c r="D6" s="309">
        <v>9.6354886974969673</v>
      </c>
      <c r="E6" s="309">
        <v>25.589777962661522</v>
      </c>
      <c r="F6" s="310">
        <v>64.042666949176308</v>
      </c>
      <c r="G6" s="309">
        <v>16.305649797869343</v>
      </c>
      <c r="H6" s="309">
        <v>13.04515086259998</v>
      </c>
      <c r="I6" s="309">
        <v>7.8551455710071023</v>
      </c>
      <c r="J6" s="309">
        <v>7.0455630887534708</v>
      </c>
      <c r="K6" s="310">
        <v>44.251509320229893</v>
      </c>
      <c r="L6" s="309">
        <v>8.2990101729081616</v>
      </c>
      <c r="M6" s="309">
        <v>7.1778014987347039</v>
      </c>
      <c r="N6" s="309">
        <v>3.0869484216488039</v>
      </c>
      <c r="O6" s="309">
        <v>3.7</v>
      </c>
      <c r="P6" s="310">
        <v>22.263760093291669</v>
      </c>
      <c r="Q6" s="309">
        <v>2.1331087837452691</v>
      </c>
      <c r="R6" s="309">
        <v>2.1324161659181908</v>
      </c>
    </row>
    <row r="7" spans="1:35" ht="15">
      <c r="A7" s="215" t="s">
        <v>163</v>
      </c>
      <c r="B7" s="312">
        <v>170.15516687461002</v>
      </c>
      <c r="C7" s="312">
        <v>207.90279239538998</v>
      </c>
      <c r="D7" s="312">
        <v>229.72095843999995</v>
      </c>
      <c r="E7" s="312">
        <v>222.97918917000004</v>
      </c>
      <c r="F7" s="313">
        <v>830.75810688000001</v>
      </c>
      <c r="G7" s="312">
        <v>218.44900000000001</v>
      </c>
      <c r="H7" s="312">
        <v>200.864</v>
      </c>
      <c r="I7" s="312">
        <v>208.124</v>
      </c>
      <c r="J7" s="312">
        <v>198.01400000000001</v>
      </c>
      <c r="K7" s="313">
        <v>825.45100000000002</v>
      </c>
      <c r="L7" s="312">
        <v>201.46199999999999</v>
      </c>
      <c r="M7" s="312">
        <v>191.15199999999999</v>
      </c>
      <c r="N7" s="312">
        <v>210.82900000000001</v>
      </c>
      <c r="O7" s="312">
        <v>224.1</v>
      </c>
      <c r="P7" s="313">
        <v>827.54300000000001</v>
      </c>
      <c r="Q7" s="312">
        <v>217.42194366374528</v>
      </c>
      <c r="R7" s="312">
        <v>221.73857987591819</v>
      </c>
    </row>
    <row r="8" spans="1:35" ht="15">
      <c r="A8" s="215" t="s">
        <v>162</v>
      </c>
      <c r="B8" s="312">
        <v>32.350605610449996</v>
      </c>
      <c r="C8" s="312">
        <v>60.121294109549993</v>
      </c>
      <c r="D8" s="312">
        <v>64.404132439999955</v>
      </c>
      <c r="E8" s="312">
        <v>43.287953110000032</v>
      </c>
      <c r="F8" s="313">
        <v>200.16398526999998</v>
      </c>
      <c r="G8" s="312">
        <v>47.481000000000002</v>
      </c>
      <c r="H8" s="312">
        <v>42.052</v>
      </c>
      <c r="I8" s="312">
        <v>40.896000000000001</v>
      </c>
      <c r="J8" s="312">
        <v>21.638000000000002</v>
      </c>
      <c r="K8" s="313">
        <v>152.06700000000001</v>
      </c>
      <c r="L8" s="312">
        <v>35.555</v>
      </c>
      <c r="M8" s="312">
        <v>42.781999999999996</v>
      </c>
      <c r="N8" s="312">
        <v>49.896000000000001</v>
      </c>
      <c r="O8" s="312">
        <v>47.085999999999999</v>
      </c>
      <c r="P8" s="313">
        <v>175.31900000000002</v>
      </c>
      <c r="Q8" s="312">
        <v>44.186999999999998</v>
      </c>
      <c r="R8" s="312">
        <v>53.976999999999997</v>
      </c>
    </row>
    <row r="9" spans="1:35" ht="15">
      <c r="A9" s="215" t="s">
        <v>126</v>
      </c>
      <c r="B9" s="312">
        <v>33.678374228360092</v>
      </c>
      <c r="C9" s="312">
        <v>54.478948850856199</v>
      </c>
      <c r="D9" s="312">
        <v>61.511340405491701</v>
      </c>
      <c r="E9" s="312">
        <v>28.591682472623216</v>
      </c>
      <c r="F9" s="313">
        <v>178.26034595733123</v>
      </c>
      <c r="G9" s="312">
        <v>39.268000000000001</v>
      </c>
      <c r="H9" s="312">
        <v>35.976999999999997</v>
      </c>
      <c r="I9" s="312">
        <v>39.47</v>
      </c>
      <c r="J9" s="312">
        <v>24.431999999999999</v>
      </c>
      <c r="K9" s="313">
        <v>139.14699999999999</v>
      </c>
      <c r="L9" s="312">
        <v>30.681999999999999</v>
      </c>
      <c r="M9" s="312">
        <v>33.715000000000003</v>
      </c>
      <c r="N9" s="312">
        <v>38.26</v>
      </c>
      <c r="O9" s="312">
        <v>36.652000000000001</v>
      </c>
      <c r="P9" s="313">
        <v>139.30900000000003</v>
      </c>
      <c r="Q9" s="312">
        <v>43.548000000000002</v>
      </c>
      <c r="R9" s="312">
        <v>48.273000000000003</v>
      </c>
    </row>
    <row r="10" spans="1:35" ht="15">
      <c r="A10" s="215" t="s">
        <v>17</v>
      </c>
      <c r="B10" s="312">
        <v>20.13717294737009</v>
      </c>
      <c r="C10" s="312">
        <v>36.471705741846208</v>
      </c>
      <c r="D10" s="312">
        <v>45.943189375491706</v>
      </c>
      <c r="E10" s="312">
        <v>14.724276869661756</v>
      </c>
      <c r="F10" s="313">
        <v>117.27634493436976</v>
      </c>
      <c r="G10" s="312">
        <v>25.103000000000002</v>
      </c>
      <c r="H10" s="312">
        <v>22.660999999999998</v>
      </c>
      <c r="I10" s="312">
        <v>25.207000000000001</v>
      </c>
      <c r="J10" s="312">
        <v>7.1079999999999997</v>
      </c>
      <c r="K10" s="313">
        <v>80.078999999999994</v>
      </c>
      <c r="L10" s="312">
        <v>15.771999999999998</v>
      </c>
      <c r="M10" s="312">
        <v>19.889000000000003</v>
      </c>
      <c r="N10" s="312">
        <v>23.764999999999997</v>
      </c>
      <c r="O10" s="312">
        <v>14.959999999999999</v>
      </c>
      <c r="P10" s="313">
        <v>74.385999999999996</v>
      </c>
      <c r="Q10" s="312">
        <v>23.946999999999999</v>
      </c>
      <c r="R10" s="312">
        <v>30.126000000000001</v>
      </c>
    </row>
    <row r="11" spans="1:35" ht="15">
      <c r="A11" s="215" t="s">
        <v>186</v>
      </c>
      <c r="B11" s="312">
        <v>6.7109353451800891</v>
      </c>
      <c r="C11" s="312">
        <v>19.833148650036208</v>
      </c>
      <c r="D11" s="312">
        <v>27.921807958491705</v>
      </c>
      <c r="E11" s="312">
        <v>10.245323242661758</v>
      </c>
      <c r="F11" s="313">
        <v>64.711215196369764</v>
      </c>
      <c r="G11" s="312">
        <v>16.191000000000003</v>
      </c>
      <c r="H11" s="312">
        <v>11.388999999999999</v>
      </c>
      <c r="I11" s="312">
        <v>10.727</v>
      </c>
      <c r="J11" s="312">
        <v>2.8850000000000002</v>
      </c>
      <c r="K11" s="313">
        <v>41.191999999999993</v>
      </c>
      <c r="L11" s="312">
        <v>6.5739999999999998</v>
      </c>
      <c r="M11" s="312">
        <v>9.3890000000000029</v>
      </c>
      <c r="N11" s="312">
        <v>12.839999999999996</v>
      </c>
      <c r="O11" s="312">
        <v>6.3479999999999981</v>
      </c>
      <c r="P11" s="313">
        <v>35.150999999999996</v>
      </c>
      <c r="Q11" s="312">
        <v>13.12</v>
      </c>
      <c r="R11" s="312">
        <v>17.198</v>
      </c>
    </row>
    <row r="12" spans="1:35" ht="3" customHeight="1">
      <c r="A12" s="215"/>
      <c r="B12" s="183"/>
      <c r="C12" s="183"/>
      <c r="D12" s="183"/>
      <c r="E12" s="183"/>
      <c r="F12" s="271"/>
      <c r="G12" s="183"/>
      <c r="H12" s="183"/>
      <c r="I12" s="183"/>
      <c r="J12" s="183"/>
      <c r="K12" s="271"/>
      <c r="L12" s="183"/>
      <c r="M12" s="183"/>
      <c r="N12" s="183"/>
      <c r="O12" s="183"/>
      <c r="P12" s="271"/>
      <c r="Q12" s="183"/>
      <c r="R12" s="183"/>
    </row>
    <row r="13" spans="1:35" ht="15">
      <c r="A13" s="291" t="s">
        <v>324</v>
      </c>
      <c r="B13" s="312">
        <v>182.76249202836001</v>
      </c>
      <c r="C13" s="312">
        <v>198.33774470999998</v>
      </c>
      <c r="D13" s="312">
        <v>181.45854301</v>
      </c>
      <c r="E13" s="312">
        <v>172.69238121000001</v>
      </c>
      <c r="F13" s="313">
        <v>172.69238121000001</v>
      </c>
      <c r="G13" s="312">
        <v>155.27100000000002</v>
      </c>
      <c r="H13" s="312">
        <v>151.41128565000005</v>
      </c>
      <c r="I13" s="312">
        <v>189.23201337</v>
      </c>
      <c r="J13" s="312">
        <v>155.56946792999997</v>
      </c>
      <c r="K13" s="313">
        <v>155.56946792999997</v>
      </c>
      <c r="L13" s="312">
        <v>173.01731268999998</v>
      </c>
      <c r="M13" s="312">
        <v>166.77278744</v>
      </c>
      <c r="N13" s="312">
        <v>151.90595666999999</v>
      </c>
      <c r="O13" s="312">
        <v>200.65705672000001</v>
      </c>
      <c r="P13" s="313">
        <v>200.65705672000001</v>
      </c>
      <c r="Q13" s="312">
        <v>114.77204402000001</v>
      </c>
      <c r="R13" s="312">
        <v>87.830320780000051</v>
      </c>
    </row>
    <row r="14" spans="1:35" ht="4.5" customHeight="1" thickBot="1">
      <c r="A14" s="215"/>
      <c r="B14" s="314"/>
      <c r="C14" s="314"/>
      <c r="D14" s="314"/>
      <c r="E14" s="314"/>
      <c r="F14" s="315"/>
      <c r="G14" s="314"/>
      <c r="H14" s="314"/>
      <c r="I14" s="314"/>
      <c r="J14" s="314"/>
      <c r="K14" s="315"/>
      <c r="L14" s="314"/>
      <c r="M14" s="314"/>
      <c r="N14" s="314"/>
      <c r="O14" s="314"/>
      <c r="P14" s="315"/>
      <c r="Q14" s="314"/>
      <c r="R14" s="314"/>
    </row>
    <row r="15" spans="1:35" ht="6" customHeight="1">
      <c r="A15" s="308"/>
      <c r="B15" s="183"/>
      <c r="C15" s="183"/>
      <c r="D15" s="183"/>
      <c r="E15" s="183"/>
      <c r="F15" s="271"/>
      <c r="G15" s="183"/>
      <c r="H15" s="183"/>
      <c r="I15" s="183"/>
      <c r="J15" s="183"/>
      <c r="K15" s="271"/>
      <c r="L15" s="183"/>
      <c r="M15" s="183"/>
      <c r="N15" s="183"/>
      <c r="O15" s="183"/>
      <c r="P15" s="271"/>
      <c r="Q15" s="183"/>
      <c r="R15" s="183"/>
    </row>
    <row r="16" spans="1:35" ht="15">
      <c r="A16" s="291" t="s">
        <v>226</v>
      </c>
      <c r="B16" s="316">
        <v>263376.68299999996</v>
      </c>
      <c r="C16" s="316">
        <v>278603.03399999999</v>
      </c>
      <c r="D16" s="316">
        <v>312758.68599999999</v>
      </c>
      <c r="E16" s="316">
        <v>292304.53099999996</v>
      </c>
      <c r="F16" s="317">
        <v>1147042.9339999999</v>
      </c>
      <c r="G16" s="316">
        <v>300021.27100000001</v>
      </c>
      <c r="H16" s="316">
        <v>282125.93700000003</v>
      </c>
      <c r="I16" s="316">
        <v>317921.37699999998</v>
      </c>
      <c r="J16" s="316">
        <v>332432.34300000005</v>
      </c>
      <c r="K16" s="317">
        <v>1232500.9280000001</v>
      </c>
      <c r="L16" s="316">
        <v>320963.16000000003</v>
      </c>
      <c r="M16" s="316">
        <v>279812.16399999999</v>
      </c>
      <c r="N16" s="316">
        <v>314389.81600000017</v>
      </c>
      <c r="O16" s="316">
        <v>333640.09299999994</v>
      </c>
      <c r="P16" s="317">
        <v>1248805.233</v>
      </c>
      <c r="Q16" s="316">
        <v>312479.88299999997</v>
      </c>
      <c r="R16" s="316">
        <v>315567.62700000009</v>
      </c>
    </row>
    <row r="17" spans="1:35" ht="15">
      <c r="A17" s="215" t="s">
        <v>166</v>
      </c>
      <c r="B17" s="316">
        <v>332411.73445599998</v>
      </c>
      <c r="C17" s="316">
        <v>314717.45760199998</v>
      </c>
      <c r="D17" s="316">
        <v>328905.80794200004</v>
      </c>
      <c r="E17" s="316">
        <v>356281</v>
      </c>
      <c r="F17" s="317">
        <v>1332316</v>
      </c>
      <c r="G17" s="316">
        <v>364477.41434900003</v>
      </c>
      <c r="H17" s="316">
        <v>357604.16196130007</v>
      </c>
      <c r="I17" s="316">
        <v>384713.18335199991</v>
      </c>
      <c r="J17" s="316">
        <v>383495.09421000024</v>
      </c>
      <c r="K17" s="317">
        <v>1490289.8538723001</v>
      </c>
      <c r="L17" s="316">
        <v>396313.87727148901</v>
      </c>
      <c r="M17" s="316">
        <v>364303.84545683104</v>
      </c>
      <c r="N17" s="316">
        <v>400443.14290137088</v>
      </c>
      <c r="O17" s="316">
        <v>456353</v>
      </c>
      <c r="P17" s="317">
        <v>1617413.8656296909</v>
      </c>
      <c r="Q17" s="316">
        <v>478131.87730308995</v>
      </c>
      <c r="R17" s="316">
        <v>453918.68515597784</v>
      </c>
    </row>
    <row r="18" spans="1:35" ht="15">
      <c r="A18" s="291" t="s">
        <v>348</v>
      </c>
      <c r="B18" s="318">
        <v>464.10738197071834</v>
      </c>
      <c r="C18" s="318">
        <v>579.01524349515887</v>
      </c>
      <c r="D18" s="318">
        <v>590.24994771847867</v>
      </c>
      <c r="E18" s="318">
        <v>542.56711860549262</v>
      </c>
      <c r="F18" s="319">
        <v>546.40594940398739</v>
      </c>
      <c r="G18" s="318">
        <v>531.01596141599214</v>
      </c>
      <c r="H18" s="318">
        <v>516.16812547794916</v>
      </c>
      <c r="I18" s="318">
        <v>478.16208598190042</v>
      </c>
      <c r="J18" s="318">
        <v>422.31185970975167</v>
      </c>
      <c r="K18" s="319">
        <v>484.673461065754</v>
      </c>
      <c r="L18" s="318">
        <v>445.60908759746752</v>
      </c>
      <c r="M18" s="318">
        <v>492.41756287621592</v>
      </c>
      <c r="N18" s="318">
        <v>497.61183231202369</v>
      </c>
      <c r="O18" s="318">
        <v>480.84603471202092</v>
      </c>
      <c r="P18" s="319">
        <v>479.12003922505312</v>
      </c>
      <c r="Q18" s="318">
        <v>479.12003922505312</v>
      </c>
      <c r="R18" s="318">
        <v>501.86183213907418</v>
      </c>
    </row>
    <row r="19" spans="1:35" ht="15">
      <c r="A19" s="291" t="s">
        <v>352</v>
      </c>
      <c r="B19" s="318">
        <v>100.76266906038178</v>
      </c>
      <c r="C19" s="318">
        <v>104.99129045890142</v>
      </c>
      <c r="D19" s="318">
        <v>111.3344141802813</v>
      </c>
      <c r="E19" s="318">
        <v>110.91098521795065</v>
      </c>
      <c r="F19" s="319">
        <v>107.08517931669918</v>
      </c>
      <c r="G19" s="318">
        <v>112.71895858092444</v>
      </c>
      <c r="H19" s="318">
        <v>116.06312584836643</v>
      </c>
      <c r="I19" s="318">
        <v>123.80359562142429</v>
      </c>
      <c r="J19" s="318">
        <v>126.96308637269644</v>
      </c>
      <c r="K19" s="319">
        <v>120.048302759406</v>
      </c>
      <c r="L19" s="318">
        <v>126.10485815808319</v>
      </c>
      <c r="M19" s="318">
        <v>126.0313423855268</v>
      </c>
      <c r="N19" s="318">
        <v>128.53363646710639</v>
      </c>
      <c r="O19" s="318">
        <v>131.58424465271401</v>
      </c>
      <c r="P19" s="319">
        <v>128.58310942252606</v>
      </c>
      <c r="Q19" s="318">
        <v>131.48551722112603</v>
      </c>
      <c r="R19" s="318">
        <v>132.80676786734165</v>
      </c>
    </row>
    <row r="20" spans="1:35" ht="15">
      <c r="A20" s="291" t="s">
        <v>340</v>
      </c>
      <c r="B20" s="318">
        <v>348.99612903483302</v>
      </c>
      <c r="C20" s="318">
        <v>375.89890749966401</v>
      </c>
      <c r="D20" s="318">
        <v>386.23169628825207</v>
      </c>
      <c r="E20" s="318">
        <v>393</v>
      </c>
      <c r="F20" s="319">
        <v>377.02759267554364</v>
      </c>
      <c r="G20" s="318">
        <v>380.46826846165266</v>
      </c>
      <c r="H20" s="318">
        <v>371.65052378447803</v>
      </c>
      <c r="I20" s="318">
        <v>361.01076737927025</v>
      </c>
      <c r="J20" s="318">
        <v>351.59564680740789</v>
      </c>
      <c r="K20" s="319">
        <v>365.79457677791305</v>
      </c>
      <c r="L20" s="318">
        <v>338.02530630186283</v>
      </c>
      <c r="M20" s="318">
        <v>342.66425077809589</v>
      </c>
      <c r="N20" s="318">
        <v>341.68745473178734</v>
      </c>
      <c r="O20" s="318">
        <v>353.51229062651197</v>
      </c>
      <c r="P20" s="319">
        <v>343.97232560956451</v>
      </c>
      <c r="Q20" s="318">
        <v>359.06952449458885</v>
      </c>
      <c r="R20" s="318">
        <v>355.15969844418402</v>
      </c>
    </row>
    <row r="21" spans="1:35" ht="3" customHeight="1" thickBot="1">
      <c r="A21" s="320"/>
      <c r="B21" s="320"/>
      <c r="C21" s="320"/>
      <c r="D21" s="320"/>
      <c r="E21" s="320"/>
      <c r="F21" s="321"/>
      <c r="G21" s="320"/>
      <c r="H21" s="320"/>
      <c r="I21" s="320"/>
      <c r="J21" s="314"/>
      <c r="K21" s="315"/>
      <c r="L21" s="314"/>
      <c r="M21" s="314"/>
      <c r="N21" s="314"/>
      <c r="O21" s="314"/>
      <c r="P21" s="315"/>
      <c r="Q21" s="320"/>
      <c r="R21" s="314"/>
    </row>
    <row r="22" spans="1:35" ht="15">
      <c r="A22" s="322" t="s">
        <v>353</v>
      </c>
      <c r="J22" s="178"/>
      <c r="K22" s="178"/>
      <c r="L22" s="178"/>
      <c r="M22" s="178"/>
      <c r="N22" s="178"/>
      <c r="O22" s="180"/>
      <c r="P22" s="180"/>
      <c r="Q22" s="180"/>
      <c r="R22" s="178"/>
    </row>
    <row r="23" spans="1:35" ht="15">
      <c r="A23" s="186" t="s">
        <v>354</v>
      </c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80"/>
      <c r="P23" s="180"/>
      <c r="Q23" s="180"/>
      <c r="R23" s="178"/>
    </row>
    <row r="24" spans="1:35" ht="15">
      <c r="A24" s="186" t="s">
        <v>355</v>
      </c>
      <c r="B24" s="183"/>
      <c r="C24" s="183"/>
      <c r="D24" s="183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35" ht="15">
      <c r="A25" s="186" t="s">
        <v>341</v>
      </c>
      <c r="B25" s="183"/>
      <c r="C25" s="183"/>
      <c r="D25" s="183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</row>
    <row r="26" spans="1:35">
      <c r="A26" s="183"/>
      <c r="B26" s="183"/>
      <c r="C26" s="183"/>
      <c r="D26" s="183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</row>
    <row r="27" spans="1:35" ht="15.75">
      <c r="A27" s="281" t="s">
        <v>185</v>
      </c>
      <c r="B27" s="183"/>
      <c r="C27" s="183"/>
      <c r="D27" s="183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</row>
    <row r="28" spans="1:35" s="259" customFormat="1" ht="16.5" thickBot="1">
      <c r="A28" s="306"/>
      <c r="B28" s="306" t="s">
        <v>133</v>
      </c>
      <c r="C28" s="306" t="s">
        <v>194</v>
      </c>
      <c r="D28" s="306" t="s">
        <v>195</v>
      </c>
      <c r="E28" s="306" t="s">
        <v>165</v>
      </c>
      <c r="F28" s="307">
        <v>2010</v>
      </c>
      <c r="G28" s="306" t="s">
        <v>164</v>
      </c>
      <c r="H28" s="306" t="s">
        <v>245</v>
      </c>
      <c r="I28" s="306" t="s">
        <v>246</v>
      </c>
      <c r="J28" s="306" t="s">
        <v>247</v>
      </c>
      <c r="K28" s="307">
        <v>2011</v>
      </c>
      <c r="L28" s="306" t="s">
        <v>257</v>
      </c>
      <c r="M28" s="306" t="s">
        <v>258</v>
      </c>
      <c r="N28" s="306" t="s">
        <v>259</v>
      </c>
      <c r="O28" s="306" t="s">
        <v>260</v>
      </c>
      <c r="P28" s="307">
        <v>2012</v>
      </c>
      <c r="Q28" s="306" t="s">
        <v>279</v>
      </c>
      <c r="R28" s="306" t="s">
        <v>351</v>
      </c>
      <c r="S28" s="282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</row>
    <row r="29" spans="1:35">
      <c r="A29" s="183"/>
      <c r="B29" s="183"/>
      <c r="C29" s="183"/>
      <c r="D29" s="183"/>
      <c r="E29" s="183"/>
      <c r="F29" s="272"/>
      <c r="G29" s="183"/>
      <c r="H29" s="183"/>
      <c r="I29" s="183"/>
      <c r="J29" s="183"/>
      <c r="K29" s="272"/>
      <c r="L29" s="183"/>
      <c r="M29" s="183"/>
      <c r="N29" s="183"/>
      <c r="O29" s="183"/>
      <c r="P29" s="272"/>
      <c r="Q29" s="183"/>
      <c r="R29" s="183"/>
    </row>
    <row r="30" spans="1:35" ht="15">
      <c r="A30" s="212" t="s">
        <v>167</v>
      </c>
      <c r="B30" s="323">
        <v>77647.489000000001</v>
      </c>
      <c r="C30" s="323">
        <v>77723.498999999996</v>
      </c>
      <c r="D30" s="323">
        <v>84887.700000000055</v>
      </c>
      <c r="E30" s="323">
        <v>87769.129000000044</v>
      </c>
      <c r="F30" s="324">
        <v>328027.81700000016</v>
      </c>
      <c r="G30" s="323">
        <v>97666.527000000002</v>
      </c>
      <c r="H30" s="323">
        <v>74351.759000000005</v>
      </c>
      <c r="I30" s="323">
        <v>97303.029999999955</v>
      </c>
      <c r="J30" s="323">
        <v>98726.714000000022</v>
      </c>
      <c r="K30" s="324">
        <v>368048.03</v>
      </c>
      <c r="L30" s="323">
        <v>99248.987999999983</v>
      </c>
      <c r="M30" s="323">
        <v>64265.987000000008</v>
      </c>
      <c r="N30" s="323">
        <v>98006.54300000002</v>
      </c>
      <c r="O30" s="323">
        <v>95486.655000000042</v>
      </c>
      <c r="P30" s="324">
        <v>357008.17300000001</v>
      </c>
      <c r="Q30" s="323">
        <v>97083.531000000003</v>
      </c>
      <c r="R30" s="323">
        <v>83436.24099999998</v>
      </c>
    </row>
    <row r="31" spans="1:35" ht="15">
      <c r="A31" s="212" t="s">
        <v>168</v>
      </c>
      <c r="B31" s="323">
        <v>76726.808000000005</v>
      </c>
      <c r="C31" s="323">
        <v>108275.527</v>
      </c>
      <c r="D31" s="323">
        <v>105286.33000000002</v>
      </c>
      <c r="E31" s="323">
        <v>101038.598</v>
      </c>
      <c r="F31" s="324">
        <v>391327.26300000004</v>
      </c>
      <c r="G31" s="323">
        <v>91107.260000000009</v>
      </c>
      <c r="H31" s="323">
        <v>106496.739</v>
      </c>
      <c r="I31" s="323">
        <v>110867.66200000004</v>
      </c>
      <c r="J31" s="323">
        <v>108328.04699999996</v>
      </c>
      <c r="K31" s="324">
        <v>416799.70800000004</v>
      </c>
      <c r="L31" s="323">
        <v>91595.079000000012</v>
      </c>
      <c r="M31" s="323">
        <v>108730.61</v>
      </c>
      <c r="N31" s="323">
        <v>106254.95599999999</v>
      </c>
      <c r="O31" s="323">
        <v>100141.387</v>
      </c>
      <c r="P31" s="324">
        <v>406722.03200000001</v>
      </c>
      <c r="Q31" s="323">
        <v>96351.85</v>
      </c>
      <c r="R31" s="323">
        <v>111541.53200000001</v>
      </c>
    </row>
    <row r="32" spans="1:35" ht="15">
      <c r="A32" s="212" t="s">
        <v>169</v>
      </c>
      <c r="B32" s="323">
        <v>100566.07</v>
      </c>
      <c r="C32" s="323">
        <v>102291.762</v>
      </c>
      <c r="D32" s="323">
        <v>111420.39899999993</v>
      </c>
      <c r="E32" s="323">
        <v>122832.86899999998</v>
      </c>
      <c r="F32" s="324">
        <v>437111.09999999986</v>
      </c>
      <c r="G32" s="323">
        <v>120933.60500000001</v>
      </c>
      <c r="H32" s="323">
        <v>99278.948000000004</v>
      </c>
      <c r="I32" s="323">
        <v>117372.04600000003</v>
      </c>
      <c r="J32" s="323">
        <v>120675.48299999998</v>
      </c>
      <c r="K32" s="324">
        <v>458260.08200000005</v>
      </c>
      <c r="L32" s="323">
        <v>125065.43799999999</v>
      </c>
      <c r="M32" s="323">
        <v>109342.231</v>
      </c>
      <c r="N32" s="323">
        <v>125587.359</v>
      </c>
      <c r="O32" s="323">
        <v>125910.81600000001</v>
      </c>
      <c r="P32" s="324">
        <v>485905.84399999998</v>
      </c>
      <c r="Q32" s="323">
        <v>125485.72200000001</v>
      </c>
      <c r="R32" s="323">
        <v>106689.83700000001</v>
      </c>
    </row>
    <row r="33" spans="1:35" s="181" customFormat="1" ht="15">
      <c r="A33" s="291" t="s">
        <v>227</v>
      </c>
      <c r="B33" s="316">
        <v>254940.36700000003</v>
      </c>
      <c r="C33" s="316">
        <v>288290.788</v>
      </c>
      <c r="D33" s="316">
        <v>301594.429</v>
      </c>
      <c r="E33" s="316">
        <v>311640.59600000002</v>
      </c>
      <c r="F33" s="317">
        <v>1156466.1800000002</v>
      </c>
      <c r="G33" s="316">
        <v>309707.39199999999</v>
      </c>
      <c r="H33" s="316">
        <v>280127.446</v>
      </c>
      <c r="I33" s="316">
        <v>325542.73800000001</v>
      </c>
      <c r="J33" s="316">
        <v>327730.24399999995</v>
      </c>
      <c r="K33" s="317">
        <v>1243107.8200000003</v>
      </c>
      <c r="L33" s="316">
        <v>315909.505</v>
      </c>
      <c r="M33" s="316">
        <v>282338.82799999998</v>
      </c>
      <c r="N33" s="316">
        <v>329848.85800000001</v>
      </c>
      <c r="O33" s="316">
        <v>321538.85800000007</v>
      </c>
      <c r="P33" s="317">
        <v>1249636.0490000001</v>
      </c>
      <c r="Q33" s="316">
        <v>318921.103</v>
      </c>
      <c r="R33" s="316">
        <v>301667.61</v>
      </c>
      <c r="S33" s="283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</row>
    <row r="34" spans="1:35" ht="15">
      <c r="A34" s="212" t="s">
        <v>167</v>
      </c>
      <c r="B34" s="323">
        <v>80566.646999999997</v>
      </c>
      <c r="C34" s="323">
        <v>76868.643000000011</v>
      </c>
      <c r="D34" s="323">
        <v>85080.614000000016</v>
      </c>
      <c r="E34" s="323">
        <v>90115.617999999988</v>
      </c>
      <c r="F34" s="324">
        <v>332631.522</v>
      </c>
      <c r="G34" s="323">
        <v>92615.65800000001</v>
      </c>
      <c r="H34" s="323">
        <v>76495.947</v>
      </c>
      <c r="I34" s="323">
        <v>89839.200000000026</v>
      </c>
      <c r="J34" s="323">
        <v>102348.23799999998</v>
      </c>
      <c r="K34" s="324">
        <v>361299.04300000006</v>
      </c>
      <c r="L34" s="323">
        <v>95932.725000000006</v>
      </c>
      <c r="M34" s="323">
        <v>70090.933000000005</v>
      </c>
      <c r="N34" s="323">
        <v>89163.846000000034</v>
      </c>
      <c r="O34" s="323">
        <v>98545.008999999991</v>
      </c>
      <c r="P34" s="324">
        <v>353732.51300000004</v>
      </c>
      <c r="Q34" s="323">
        <v>103649.73699999999</v>
      </c>
      <c r="R34" s="323">
        <v>83305.926000000007</v>
      </c>
    </row>
    <row r="35" spans="1:35" ht="15">
      <c r="A35" s="212" t="s">
        <v>168</v>
      </c>
      <c r="B35" s="323">
        <v>82271.573000000004</v>
      </c>
      <c r="C35" s="323">
        <v>103156.05899999999</v>
      </c>
      <c r="D35" s="323">
        <v>107196.52899999998</v>
      </c>
      <c r="E35" s="323">
        <v>96121.357999999978</v>
      </c>
      <c r="F35" s="324">
        <v>388745.51899999997</v>
      </c>
      <c r="G35" s="323">
        <v>87738.342999999993</v>
      </c>
      <c r="H35" s="323">
        <v>105262.81000000001</v>
      </c>
      <c r="I35" s="323">
        <v>105231.25</v>
      </c>
      <c r="J35" s="323">
        <v>110547.32400000007</v>
      </c>
      <c r="K35" s="324">
        <v>408779.72700000007</v>
      </c>
      <c r="L35" s="323">
        <v>94065.535000000003</v>
      </c>
      <c r="M35" s="323">
        <v>104388.242</v>
      </c>
      <c r="N35" s="323">
        <v>102365.89000000004</v>
      </c>
      <c r="O35" s="323">
        <v>105655.68799999994</v>
      </c>
      <c r="P35" s="324">
        <v>406475.35499999998</v>
      </c>
      <c r="Q35" s="323">
        <v>92867.45</v>
      </c>
      <c r="R35" s="323">
        <v>115900.92900000002</v>
      </c>
    </row>
    <row r="36" spans="1:35" ht="15">
      <c r="A36" s="212" t="s">
        <v>169</v>
      </c>
      <c r="B36" s="323">
        <v>100538.46299999999</v>
      </c>
      <c r="C36" s="323">
        <v>98578.331999999995</v>
      </c>
      <c r="D36" s="323">
        <v>120481.54300000003</v>
      </c>
      <c r="E36" s="323">
        <v>106067.55500000001</v>
      </c>
      <c r="F36" s="324">
        <v>425665.89299999998</v>
      </c>
      <c r="G36" s="323">
        <v>119667.27</v>
      </c>
      <c r="H36" s="323">
        <v>100367.18</v>
      </c>
      <c r="I36" s="323">
        <v>122850.92699999995</v>
      </c>
      <c r="J36" s="323">
        <v>119536.78100000002</v>
      </c>
      <c r="K36" s="324">
        <v>462422.158</v>
      </c>
      <c r="L36" s="323">
        <v>130964.9</v>
      </c>
      <c r="M36" s="323">
        <v>105332.98900000003</v>
      </c>
      <c r="N36" s="323">
        <v>122860.08000000007</v>
      </c>
      <c r="O36" s="323">
        <v>129439.39599999999</v>
      </c>
      <c r="P36" s="324">
        <v>488597.36500000011</v>
      </c>
      <c r="Q36" s="323">
        <v>115962.696</v>
      </c>
      <c r="R36" s="323">
        <v>116360.77200000003</v>
      </c>
    </row>
    <row r="37" spans="1:35" s="260" customFormat="1" ht="15.75" thickBot="1">
      <c r="A37" s="314" t="s">
        <v>226</v>
      </c>
      <c r="B37" s="325">
        <v>263376.68299999996</v>
      </c>
      <c r="C37" s="325">
        <v>278603.03399999999</v>
      </c>
      <c r="D37" s="325">
        <v>312758.68599999999</v>
      </c>
      <c r="E37" s="325">
        <v>292304.53099999996</v>
      </c>
      <c r="F37" s="326">
        <v>1147042.9339999999</v>
      </c>
      <c r="G37" s="325">
        <v>300021.27100000001</v>
      </c>
      <c r="H37" s="325">
        <v>282125.93700000003</v>
      </c>
      <c r="I37" s="325">
        <v>317921.37699999998</v>
      </c>
      <c r="J37" s="325">
        <v>332432.34300000005</v>
      </c>
      <c r="K37" s="326">
        <v>1232500.9280000001</v>
      </c>
      <c r="L37" s="325">
        <v>320963.16000000003</v>
      </c>
      <c r="M37" s="325">
        <v>279812.16399999999</v>
      </c>
      <c r="N37" s="325">
        <v>314389.81600000017</v>
      </c>
      <c r="O37" s="325">
        <v>333640.09299999994</v>
      </c>
      <c r="P37" s="326">
        <v>1248805.233</v>
      </c>
      <c r="Q37" s="325">
        <v>312479.88299999997</v>
      </c>
      <c r="R37" s="325">
        <v>315567.62700000009</v>
      </c>
      <c r="S37" s="283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</row>
    <row r="38" spans="1:35" ht="3.75" customHeight="1">
      <c r="A38" s="268"/>
      <c r="B38" s="268"/>
      <c r="C38" s="268"/>
      <c r="D38" s="268"/>
      <c r="E38" s="268"/>
      <c r="F38" s="273"/>
      <c r="G38" s="268"/>
      <c r="H38" s="268"/>
      <c r="I38" s="268"/>
      <c r="J38" s="268"/>
      <c r="K38" s="273"/>
      <c r="L38" s="268"/>
      <c r="M38" s="268"/>
      <c r="N38" s="268"/>
      <c r="O38" s="268"/>
      <c r="P38" s="273"/>
      <c r="Q38" s="268"/>
      <c r="R38" s="268"/>
    </row>
    <row r="39" spans="1:35" s="181" customFormat="1" ht="15">
      <c r="A39" s="291" t="s">
        <v>170</v>
      </c>
      <c r="B39" s="318">
        <v>752.8534872111336</v>
      </c>
      <c r="C39" s="318">
        <v>868.96675663266512</v>
      </c>
      <c r="D39" s="318">
        <v>889.31358308146264</v>
      </c>
      <c r="E39" s="318">
        <v>864.26093812586123</v>
      </c>
      <c r="F39" s="319">
        <v>846.65423306342166</v>
      </c>
      <c r="G39" s="318">
        <v>846.66698577203977</v>
      </c>
      <c r="H39" s="318">
        <v>868.25825015400858</v>
      </c>
      <c r="I39" s="318">
        <v>816.34289240862233</v>
      </c>
      <c r="J39" s="318">
        <v>683.54679260488922</v>
      </c>
      <c r="K39" s="319">
        <v>799.09801957823004</v>
      </c>
      <c r="L39" s="318">
        <v>703.12142857142874</v>
      </c>
      <c r="M39" s="318">
        <v>772.39285714285688</v>
      </c>
      <c r="N39" s="318">
        <v>765.78700000000003</v>
      </c>
      <c r="O39" s="318">
        <v>764.92857142857144</v>
      </c>
      <c r="P39" s="319">
        <v>751</v>
      </c>
      <c r="Q39" s="318">
        <v>788.87928571428586</v>
      </c>
      <c r="R39" s="318">
        <v>813.79166666666663</v>
      </c>
      <c r="S39" s="283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</row>
    <row r="40" spans="1:35" s="181" customFormat="1" ht="15">
      <c r="A40" s="291" t="s">
        <v>171</v>
      </c>
      <c r="B40" s="327">
        <v>1.3829</v>
      </c>
      <c r="C40" s="327">
        <v>1.2901333333333334</v>
      </c>
      <c r="D40" s="327">
        <v>1.2838907244388233</v>
      </c>
      <c r="E40" s="327">
        <v>1.3638333333333332</v>
      </c>
      <c r="F40" s="328">
        <v>1.3257000000000001</v>
      </c>
      <c r="G40" s="327">
        <v>1.3542487997686157</v>
      </c>
      <c r="H40" s="327">
        <v>1.4359568840222607</v>
      </c>
      <c r="I40" s="327">
        <v>1.4191380613020788</v>
      </c>
      <c r="J40" s="327">
        <v>1.3536135184698979</v>
      </c>
      <c r="K40" s="328">
        <v>1.3897153478190765</v>
      </c>
      <c r="L40" s="327">
        <v>1.3073609834069884</v>
      </c>
      <c r="M40" s="327">
        <v>1.2838258851774842</v>
      </c>
      <c r="N40" s="327">
        <v>1.2466186700409927</v>
      </c>
      <c r="O40" s="327">
        <v>1.2966354233520525</v>
      </c>
      <c r="P40" s="328">
        <v>1.2836102404943794</v>
      </c>
      <c r="Q40" s="327">
        <v>1.3216425622499997</v>
      </c>
      <c r="R40" s="327">
        <v>1.30729187900987</v>
      </c>
      <c r="S40" s="283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</row>
    <row r="41" spans="1:35" s="261" customFormat="1" ht="15">
      <c r="A41" s="291" t="s">
        <v>172</v>
      </c>
      <c r="B41" s="318">
        <v>464.10738197071834</v>
      </c>
      <c r="C41" s="318">
        <v>579.01524349515887</v>
      </c>
      <c r="D41" s="318">
        <v>590.24994771847867</v>
      </c>
      <c r="E41" s="318">
        <v>542.56711860549262</v>
      </c>
      <c r="F41" s="319">
        <v>546.40594940398739</v>
      </c>
      <c r="G41" s="318">
        <v>531.01596141599214</v>
      </c>
      <c r="H41" s="318">
        <v>516.16812547794916</v>
      </c>
      <c r="I41" s="318">
        <v>478.16208598190042</v>
      </c>
      <c r="J41" s="318">
        <v>422.31185970975167</v>
      </c>
      <c r="K41" s="319">
        <v>484.673461065754</v>
      </c>
      <c r="L41" s="318">
        <v>445.60908759746752</v>
      </c>
      <c r="M41" s="318">
        <v>492.41756287621592</v>
      </c>
      <c r="N41" s="318">
        <v>497.61183231202369</v>
      </c>
      <c r="O41" s="318">
        <v>480.84603471202092</v>
      </c>
      <c r="P41" s="319">
        <v>479.12003922505312</v>
      </c>
      <c r="Q41" s="318">
        <v>479.12003922505312</v>
      </c>
      <c r="R41" s="318">
        <v>501.86183213907418</v>
      </c>
      <c r="S41" s="283"/>
    </row>
    <row r="42" spans="1:35" s="260" customFormat="1" ht="6" customHeight="1" thickBot="1">
      <c r="A42" s="314"/>
      <c r="B42" s="269"/>
      <c r="C42" s="269"/>
      <c r="D42" s="269"/>
      <c r="E42" s="269"/>
      <c r="F42" s="274"/>
      <c r="G42" s="269"/>
      <c r="H42" s="269"/>
      <c r="I42" s="269"/>
      <c r="J42" s="269"/>
      <c r="K42" s="274"/>
      <c r="L42" s="269"/>
      <c r="M42" s="269"/>
      <c r="N42" s="269"/>
      <c r="O42" s="269"/>
      <c r="P42" s="274"/>
      <c r="Q42" s="269"/>
      <c r="R42" s="269"/>
      <c r="S42" s="283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</row>
    <row r="43" spans="1:35" s="262" customFormat="1" ht="3.75" customHeight="1">
      <c r="A43" s="329"/>
      <c r="B43" s="270"/>
      <c r="C43" s="270"/>
      <c r="D43" s="270"/>
      <c r="E43" s="270"/>
      <c r="F43" s="275"/>
      <c r="G43" s="270"/>
      <c r="H43" s="270"/>
      <c r="I43" s="270"/>
      <c r="J43" s="270"/>
      <c r="K43" s="275"/>
      <c r="L43" s="270"/>
      <c r="M43" s="270"/>
      <c r="N43" s="270"/>
      <c r="O43" s="270"/>
      <c r="P43" s="275"/>
      <c r="Q43" s="270"/>
      <c r="R43" s="270"/>
      <c r="S43" s="283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</row>
    <row r="44" spans="1:35" s="260" customFormat="1" ht="15.75" customHeight="1" thickBot="1">
      <c r="A44" s="330" t="s">
        <v>221</v>
      </c>
      <c r="B44" s="331">
        <v>122.21759051000001</v>
      </c>
      <c r="C44" s="331">
        <v>161.22124575000001</v>
      </c>
      <c r="D44" s="331">
        <v>184.55881500999999</v>
      </c>
      <c r="E44" s="331">
        <v>158.52380113999999</v>
      </c>
      <c r="F44" s="332">
        <v>626.52145240999994</v>
      </c>
      <c r="G44" s="331">
        <v>159.17355613999999</v>
      </c>
      <c r="H44" s="331">
        <v>145.53346590000004</v>
      </c>
      <c r="I44" s="331">
        <v>151.80980259999995</v>
      </c>
      <c r="J44" s="331">
        <v>140.37856614999998</v>
      </c>
      <c r="K44" s="332">
        <v>596.89539078999996</v>
      </c>
      <c r="L44" s="331">
        <v>143.05386418000001</v>
      </c>
      <c r="M44" s="331">
        <v>137.39893394999999</v>
      </c>
      <c r="N44" s="331">
        <v>156.15309149999999</v>
      </c>
      <c r="O44" s="331">
        <v>160.34807098000002</v>
      </c>
      <c r="P44" s="332">
        <v>596.95396060999997</v>
      </c>
      <c r="Q44" s="331">
        <v>150.59667662000001</v>
      </c>
      <c r="R44" s="331">
        <v>158.88507095</v>
      </c>
      <c r="S44" s="283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</row>
    <row r="45" spans="1:35">
      <c r="A45" s="183"/>
      <c r="B45" s="183"/>
      <c r="C45" s="183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1:35"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80"/>
      <c r="P46" s="180"/>
      <c r="Q46" s="180"/>
      <c r="R46" s="178"/>
    </row>
    <row r="47" spans="1:35" ht="15.75">
      <c r="A47" s="281" t="s">
        <v>346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80"/>
      <c r="P47" s="180"/>
      <c r="Q47" s="180"/>
      <c r="R47" s="178"/>
    </row>
    <row r="48" spans="1:35" ht="16.5" thickBot="1">
      <c r="A48" s="251"/>
      <c r="B48" s="306" t="s">
        <v>133</v>
      </c>
      <c r="C48" s="306" t="s">
        <v>194</v>
      </c>
      <c r="D48" s="306" t="s">
        <v>195</v>
      </c>
      <c r="E48" s="306" t="s">
        <v>165</v>
      </c>
      <c r="F48" s="307">
        <v>2010</v>
      </c>
      <c r="G48" s="306" t="s">
        <v>164</v>
      </c>
      <c r="H48" s="306" t="s">
        <v>245</v>
      </c>
      <c r="I48" s="306" t="s">
        <v>246</v>
      </c>
      <c r="J48" s="306" t="s">
        <v>247</v>
      </c>
      <c r="K48" s="307">
        <v>2011</v>
      </c>
      <c r="L48" s="306" t="s">
        <v>257</v>
      </c>
      <c r="M48" s="306" t="s">
        <v>258</v>
      </c>
      <c r="N48" s="306" t="s">
        <v>259</v>
      </c>
      <c r="O48" s="306" t="s">
        <v>260</v>
      </c>
      <c r="P48" s="307">
        <v>2012</v>
      </c>
      <c r="Q48" s="306" t="s">
        <v>279</v>
      </c>
      <c r="R48" s="306" t="s">
        <v>351</v>
      </c>
    </row>
    <row r="49" spans="1:19" customFormat="1">
      <c r="A49" s="252"/>
      <c r="B49" s="201"/>
      <c r="C49" s="201"/>
      <c r="D49" s="201"/>
      <c r="E49" s="201"/>
      <c r="F49" s="333"/>
      <c r="G49" s="201"/>
      <c r="H49" s="201"/>
      <c r="I49" s="201"/>
      <c r="J49" s="201"/>
      <c r="K49" s="333"/>
      <c r="L49" s="201"/>
      <c r="M49" s="201"/>
      <c r="N49" s="201"/>
      <c r="O49" s="183"/>
      <c r="P49" s="333"/>
      <c r="Q49" s="183"/>
      <c r="R49" s="201"/>
      <c r="S49" s="183"/>
    </row>
    <row r="50" spans="1:19" customFormat="1" ht="15">
      <c r="A50" s="212" t="s">
        <v>167</v>
      </c>
      <c r="B50" s="323">
        <v>191314.5</v>
      </c>
      <c r="C50" s="323">
        <v>160635.57493599999</v>
      </c>
      <c r="D50" s="323">
        <v>159085.37</v>
      </c>
      <c r="E50" s="323">
        <v>188942.9</v>
      </c>
      <c r="F50" s="324">
        <v>699978.34493599995</v>
      </c>
      <c r="G50" s="323">
        <v>198762.5</v>
      </c>
      <c r="H50" s="323">
        <v>192624.34099999999</v>
      </c>
      <c r="I50" s="323">
        <v>211680.99600000001</v>
      </c>
      <c r="J50" s="323">
        <v>211737.33000000002</v>
      </c>
      <c r="K50" s="324">
        <v>814805.16700000013</v>
      </c>
      <c r="L50" s="323">
        <v>213813.52000000002</v>
      </c>
      <c r="M50" s="323">
        <v>190048.18</v>
      </c>
      <c r="N50" s="323">
        <v>209336.11000000002</v>
      </c>
      <c r="O50" s="323">
        <v>201798</v>
      </c>
      <c r="P50" s="324">
        <v>814995.81</v>
      </c>
      <c r="Q50" s="323">
        <v>213040.37</v>
      </c>
      <c r="R50" s="323">
        <v>189085.4</v>
      </c>
      <c r="S50" s="183"/>
    </row>
    <row r="51" spans="1:19" customFormat="1" ht="15">
      <c r="A51" s="212" t="s">
        <v>168</v>
      </c>
      <c r="B51" s="323">
        <v>32294.1</v>
      </c>
      <c r="C51" s="323">
        <v>51271.94</v>
      </c>
      <c r="D51" s="323">
        <v>56009.01</v>
      </c>
      <c r="E51" s="323">
        <v>53606</v>
      </c>
      <c r="F51" s="324">
        <v>193181.05000000002</v>
      </c>
      <c r="G51" s="323">
        <v>46711.3</v>
      </c>
      <c r="H51" s="323">
        <v>55113.64</v>
      </c>
      <c r="I51" s="323">
        <v>60302.83</v>
      </c>
      <c r="J51" s="323">
        <v>59978.5</v>
      </c>
      <c r="K51" s="324">
        <v>222106.27000000002</v>
      </c>
      <c r="L51" s="323">
        <v>51691.13</v>
      </c>
      <c r="M51" s="323">
        <v>59509.069999999992</v>
      </c>
      <c r="N51" s="323">
        <v>60223.94</v>
      </c>
      <c r="O51" s="323">
        <v>57929</v>
      </c>
      <c r="P51" s="324">
        <v>229353.13999999998</v>
      </c>
      <c r="Q51" s="323">
        <v>52815.79</v>
      </c>
      <c r="R51" s="323">
        <v>59645.33</v>
      </c>
      <c r="S51" s="183"/>
    </row>
    <row r="52" spans="1:19" customFormat="1" ht="15">
      <c r="A52" s="212" t="s">
        <v>169</v>
      </c>
      <c r="B52" s="323">
        <v>114923.3</v>
      </c>
      <c r="C52" s="323">
        <v>104934.14</v>
      </c>
      <c r="D52" s="323">
        <v>121414.53</v>
      </c>
      <c r="E52" s="323">
        <v>121265.3</v>
      </c>
      <c r="F52" s="324">
        <v>462537.26999999996</v>
      </c>
      <c r="G52" s="323">
        <v>126552.4</v>
      </c>
      <c r="H52" s="323">
        <v>114758.236</v>
      </c>
      <c r="I52" s="323">
        <v>129298.58900000001</v>
      </c>
      <c r="J52" s="323">
        <v>119459.47</v>
      </c>
      <c r="K52" s="324">
        <v>490068.69499999995</v>
      </c>
      <c r="L52" s="323">
        <v>134357.15</v>
      </c>
      <c r="M52" s="323">
        <v>119058.36</v>
      </c>
      <c r="N52" s="323">
        <v>131616.54</v>
      </c>
      <c r="O52" s="323">
        <v>129539</v>
      </c>
      <c r="P52" s="324">
        <v>514571.05000000005</v>
      </c>
      <c r="Q52" s="323">
        <v>128646.20999999999</v>
      </c>
      <c r="R52" s="323">
        <v>113049.42000000001</v>
      </c>
      <c r="S52" s="183"/>
    </row>
    <row r="53" spans="1:19" customFormat="1" ht="15">
      <c r="A53" s="291" t="s">
        <v>173</v>
      </c>
      <c r="B53" s="316">
        <v>338531.9</v>
      </c>
      <c r="C53" s="316">
        <v>316841.65493600001</v>
      </c>
      <c r="D53" s="316">
        <v>336508.91000000003</v>
      </c>
      <c r="E53" s="316">
        <v>363814.2</v>
      </c>
      <c r="F53" s="317">
        <v>1355696.664936</v>
      </c>
      <c r="G53" s="316">
        <v>372026.19999999995</v>
      </c>
      <c r="H53" s="316">
        <v>362496.21699999995</v>
      </c>
      <c r="I53" s="316">
        <v>401282.41500000004</v>
      </c>
      <c r="J53" s="316">
        <v>391175.30000000005</v>
      </c>
      <c r="K53" s="317">
        <v>1526980.132</v>
      </c>
      <c r="L53" s="316">
        <v>399861.80000000005</v>
      </c>
      <c r="M53" s="316">
        <v>368615.61</v>
      </c>
      <c r="N53" s="316">
        <v>401176.59000000008</v>
      </c>
      <c r="O53" s="316">
        <v>389265</v>
      </c>
      <c r="P53" s="317">
        <v>1558919</v>
      </c>
      <c r="Q53" s="316">
        <v>394502.37</v>
      </c>
      <c r="R53" s="316">
        <v>361780.15</v>
      </c>
      <c r="S53" s="183"/>
    </row>
    <row r="54" spans="1:19" customFormat="1" ht="15">
      <c r="A54" s="212" t="s">
        <v>288</v>
      </c>
      <c r="B54" s="323">
        <v>97755.954589999994</v>
      </c>
      <c r="C54" s="323">
        <v>82829.16105000001</v>
      </c>
      <c r="D54" s="323">
        <v>91841.273740000004</v>
      </c>
      <c r="E54" s="323">
        <v>92788.16814100006</v>
      </c>
      <c r="F54" s="324">
        <v>365214.55752100004</v>
      </c>
      <c r="G54" s="323">
        <v>107581.67791100002</v>
      </c>
      <c r="H54" s="323">
        <v>114127.72084599997</v>
      </c>
      <c r="I54" s="323">
        <v>123212.293579</v>
      </c>
      <c r="J54" s="323">
        <v>117239.38113600008</v>
      </c>
      <c r="K54" s="324">
        <v>462161.07347200008</v>
      </c>
      <c r="L54" s="323">
        <v>131598</v>
      </c>
      <c r="M54" s="323">
        <v>124703.78787999999</v>
      </c>
      <c r="N54" s="323">
        <v>131000.81371000005</v>
      </c>
      <c r="O54" s="323">
        <v>116677</v>
      </c>
      <c r="P54" s="334">
        <v>503979.60159000003</v>
      </c>
      <c r="Q54" s="323">
        <v>122458.66125999999</v>
      </c>
      <c r="R54" s="323">
        <v>110078.25200000001</v>
      </c>
      <c r="S54" s="183"/>
    </row>
    <row r="55" spans="1:19" customFormat="1" ht="15">
      <c r="A55" s="212" t="s">
        <v>287</v>
      </c>
      <c r="B55" s="323">
        <v>142739.379866</v>
      </c>
      <c r="C55" s="323">
        <v>155907.526552</v>
      </c>
      <c r="D55" s="323">
        <v>163941.38309199997</v>
      </c>
      <c r="E55" s="323">
        <v>166790.11093040003</v>
      </c>
      <c r="F55" s="324">
        <v>629378.4004404</v>
      </c>
      <c r="G55" s="323">
        <v>161862.73643799999</v>
      </c>
      <c r="H55" s="323">
        <v>154196.93111529999</v>
      </c>
      <c r="I55" s="323">
        <v>170820.36977299998</v>
      </c>
      <c r="J55" s="323">
        <v>172126.523074</v>
      </c>
      <c r="K55" s="324">
        <v>659006.56040029996</v>
      </c>
      <c r="L55" s="323">
        <v>167411</v>
      </c>
      <c r="M55" s="323">
        <v>151616.87924832001</v>
      </c>
      <c r="N55" s="323">
        <v>173235.49908396101</v>
      </c>
      <c r="O55" s="323">
        <v>170742</v>
      </c>
      <c r="P55" s="334">
        <v>663005.37833228102</v>
      </c>
      <c r="Q55" s="323">
        <v>166542.24546309002</v>
      </c>
      <c r="R55" s="323">
        <v>157660.78315597784</v>
      </c>
      <c r="S55" s="185"/>
    </row>
    <row r="56" spans="1:19" customFormat="1" ht="15">
      <c r="A56" s="212" t="s">
        <v>289</v>
      </c>
      <c r="B56" s="323">
        <v>91916.4</v>
      </c>
      <c r="C56" s="323">
        <v>75980.770000000019</v>
      </c>
      <c r="D56" s="323">
        <v>73123</v>
      </c>
      <c r="E56" s="323">
        <v>96702.939999999973</v>
      </c>
      <c r="F56" s="324">
        <v>337723.11</v>
      </c>
      <c r="G56" s="323">
        <v>95033</v>
      </c>
      <c r="H56" s="323">
        <v>89279.510000000009</v>
      </c>
      <c r="I56" s="323">
        <v>90680.520000000019</v>
      </c>
      <c r="J56" s="323">
        <v>94129.19</v>
      </c>
      <c r="K56" s="324">
        <v>369122.22000000003</v>
      </c>
      <c r="L56" s="323">
        <v>97305</v>
      </c>
      <c r="M56" s="323">
        <v>87983.055599999992</v>
      </c>
      <c r="N56" s="323">
        <v>96207.231441800686</v>
      </c>
      <c r="O56" s="323">
        <v>94293</v>
      </c>
      <c r="P56" s="334">
        <v>375788.28704180068</v>
      </c>
      <c r="Q56" s="323">
        <v>97324.970579999994</v>
      </c>
      <c r="R56" s="323">
        <v>91425.290000000008</v>
      </c>
      <c r="S56" s="183"/>
    </row>
    <row r="57" spans="1:19" customFormat="1" ht="15">
      <c r="A57" s="291" t="s">
        <v>262</v>
      </c>
      <c r="B57" s="316">
        <v>332411.73445599998</v>
      </c>
      <c r="C57" s="316">
        <v>314717.45760200004</v>
      </c>
      <c r="D57" s="316">
        <v>328905.80794200004</v>
      </c>
      <c r="E57" s="316">
        <v>356281</v>
      </c>
      <c r="F57" s="317">
        <v>1332316</v>
      </c>
      <c r="G57" s="316">
        <v>364477.41434900003</v>
      </c>
      <c r="H57" s="316">
        <v>357604.16196130001</v>
      </c>
      <c r="I57" s="316">
        <v>384713.18335199991</v>
      </c>
      <c r="J57" s="316">
        <v>383495.09421000018</v>
      </c>
      <c r="K57" s="317">
        <v>1490289.8538723001</v>
      </c>
      <c r="L57" s="316">
        <v>396313.87727148901</v>
      </c>
      <c r="M57" s="316">
        <v>364303.84545683104</v>
      </c>
      <c r="N57" s="316">
        <v>400443.14290137088</v>
      </c>
      <c r="O57" s="316">
        <v>381712</v>
      </c>
      <c r="P57" s="317">
        <v>1542772.8656296909</v>
      </c>
      <c r="Q57" s="316">
        <v>386325.87730308995</v>
      </c>
      <c r="R57" s="316">
        <v>359164.32515597786</v>
      </c>
      <c r="S57" s="183"/>
    </row>
    <row r="58" spans="1:19" customFormat="1" ht="15">
      <c r="A58" s="291" t="s">
        <v>229</v>
      </c>
      <c r="B58" s="316">
        <v>166114</v>
      </c>
      <c r="C58" s="316">
        <v>174351.46324000001</v>
      </c>
      <c r="D58" s="316">
        <v>186283.53675999999</v>
      </c>
      <c r="E58" s="316">
        <v>188235</v>
      </c>
      <c r="F58" s="317">
        <v>714984</v>
      </c>
      <c r="G58" s="316">
        <v>182307.89141000001</v>
      </c>
      <c r="H58" s="316">
        <v>176380.25898874996</v>
      </c>
      <c r="I58" s="316">
        <v>194003.79394609804</v>
      </c>
      <c r="J58" s="316">
        <v>193410.96570755649</v>
      </c>
      <c r="K58" s="317">
        <v>746102.91005240451</v>
      </c>
      <c r="L58" s="316">
        <v>187341.4469445218</v>
      </c>
      <c r="M58" s="316">
        <v>166657.5603686687</v>
      </c>
      <c r="N58" s="316">
        <v>192719.20803172351</v>
      </c>
      <c r="O58" s="316">
        <v>191909</v>
      </c>
      <c r="P58" s="317">
        <v>732304.03067332203</v>
      </c>
      <c r="Q58" s="316">
        <v>185585.815328408</v>
      </c>
      <c r="R58" s="316">
        <v>178048.30714922337</v>
      </c>
      <c r="S58" s="183"/>
    </row>
    <row r="59" spans="1:19" customFormat="1" ht="5.25" customHeight="1">
      <c r="A59" s="250"/>
      <c r="B59" s="201"/>
      <c r="C59" s="201"/>
      <c r="D59" s="201"/>
      <c r="E59" s="201"/>
      <c r="F59" s="335"/>
      <c r="G59" s="201"/>
      <c r="H59" s="201"/>
      <c r="I59" s="201"/>
      <c r="J59" s="201"/>
      <c r="K59" s="335"/>
      <c r="L59" s="201"/>
      <c r="M59" s="201"/>
      <c r="N59" s="201"/>
      <c r="O59" s="183"/>
      <c r="P59" s="335"/>
      <c r="Q59" s="183"/>
      <c r="R59" s="201"/>
      <c r="S59" s="183"/>
    </row>
    <row r="60" spans="1:19" customFormat="1" ht="15">
      <c r="A60" s="291" t="s">
        <v>228</v>
      </c>
      <c r="B60" s="318">
        <v>25.4</v>
      </c>
      <c r="C60" s="318">
        <v>34.968681318681327</v>
      </c>
      <c r="D60" s="318">
        <v>44.073586956521737</v>
      </c>
      <c r="E60" s="318">
        <v>43.3</v>
      </c>
      <c r="F60" s="319">
        <v>36.935567068800765</v>
      </c>
      <c r="G60" s="318">
        <v>45.3</v>
      </c>
      <c r="H60" s="318">
        <v>48.124945054945044</v>
      </c>
      <c r="I60" s="318">
        <v>54.227173913043522</v>
      </c>
      <c r="J60" s="318">
        <v>52.01</v>
      </c>
      <c r="K60" s="319">
        <v>49.91552974199714</v>
      </c>
      <c r="L60" s="318">
        <v>50.641868131868144</v>
      </c>
      <c r="M60" s="318">
        <v>46.070439560439567</v>
      </c>
      <c r="N60" s="318">
        <v>49.088695652173911</v>
      </c>
      <c r="O60" s="318">
        <v>43</v>
      </c>
      <c r="P60" s="319">
        <v>47.200250836120404</v>
      </c>
      <c r="Q60" s="318">
        <v>40.325222222222244</v>
      </c>
      <c r="R60" s="318">
        <v>34.197934782608698</v>
      </c>
      <c r="S60" s="183"/>
    </row>
    <row r="61" spans="1:19" customFormat="1" ht="15">
      <c r="A61" s="291" t="s">
        <v>174</v>
      </c>
      <c r="B61" s="318">
        <v>100.76266906038178</v>
      </c>
      <c r="C61" s="318">
        <v>104.99129045890142</v>
      </c>
      <c r="D61" s="318">
        <v>111.3344141802813</v>
      </c>
      <c r="E61" s="318">
        <v>110.91098521795065</v>
      </c>
      <c r="F61" s="319">
        <v>107.08517931669918</v>
      </c>
      <c r="G61" s="318">
        <v>112.71895858092444</v>
      </c>
      <c r="H61" s="318">
        <v>116.06312584836643</v>
      </c>
      <c r="I61" s="318">
        <v>123.80359562142429</v>
      </c>
      <c r="J61" s="318">
        <v>126.96308637269644</v>
      </c>
      <c r="K61" s="319">
        <v>120.048302759406</v>
      </c>
      <c r="L61" s="318">
        <v>126.10485815808319</v>
      </c>
      <c r="M61" s="318">
        <v>126.0313423855268</v>
      </c>
      <c r="N61" s="318">
        <v>128.53363646710639</v>
      </c>
      <c r="O61" s="318">
        <v>129</v>
      </c>
      <c r="P61" s="319">
        <v>127.41745925267909</v>
      </c>
      <c r="Q61" s="318">
        <v>128.04163728927901</v>
      </c>
      <c r="R61" s="318">
        <v>127.8471536955057</v>
      </c>
      <c r="S61" s="183"/>
    </row>
    <row r="62" spans="1:19" customFormat="1" ht="7.5" customHeight="1" thickBot="1">
      <c r="A62" s="250"/>
      <c r="B62" s="266"/>
      <c r="C62" s="266"/>
      <c r="D62" s="266"/>
      <c r="E62" s="266"/>
      <c r="F62" s="267"/>
      <c r="G62" s="266"/>
      <c r="H62" s="266"/>
      <c r="I62" s="266"/>
      <c r="J62" s="266"/>
      <c r="K62" s="267"/>
      <c r="L62" s="266"/>
      <c r="M62" s="266"/>
      <c r="N62" s="266"/>
      <c r="O62" s="266"/>
      <c r="P62" s="267"/>
      <c r="Q62" s="266"/>
      <c r="R62" s="266"/>
      <c r="S62" s="183"/>
    </row>
    <row r="63" spans="1:19" customFormat="1" ht="6" customHeight="1">
      <c r="A63" s="255"/>
      <c r="B63" s="336"/>
      <c r="C63" s="336"/>
      <c r="D63" s="336"/>
      <c r="E63" s="336"/>
      <c r="F63" s="337"/>
      <c r="G63" s="336"/>
      <c r="H63" s="336"/>
      <c r="I63" s="336"/>
      <c r="J63" s="336"/>
      <c r="K63" s="337"/>
      <c r="L63" s="336"/>
      <c r="M63" s="336"/>
      <c r="N63" s="336"/>
      <c r="O63" s="199"/>
      <c r="P63" s="337"/>
      <c r="Q63" s="199"/>
      <c r="R63" s="336"/>
      <c r="S63" s="183"/>
    </row>
    <row r="64" spans="1:19" customFormat="1" ht="15">
      <c r="A64" s="291" t="s">
        <v>325</v>
      </c>
      <c r="B64" s="338">
        <v>33.597054549999996</v>
      </c>
      <c r="C64" s="338">
        <v>32.204668170000005</v>
      </c>
      <c r="D64" s="338">
        <v>35.52665472999999</v>
      </c>
      <c r="E64" s="338">
        <v>38.865609970000001</v>
      </c>
      <c r="F64" s="339">
        <v>140.19398741999998</v>
      </c>
      <c r="G64" s="338">
        <v>42.969982039999998</v>
      </c>
      <c r="H64" s="338">
        <v>42.285307779999997</v>
      </c>
      <c r="I64" s="338">
        <v>48.458800189999998</v>
      </c>
      <c r="J64" s="338">
        <v>50.590174370000007</v>
      </c>
      <c r="K64" s="339">
        <v>184.30426438000001</v>
      </c>
      <c r="L64" s="338">
        <v>50.109708129999994</v>
      </c>
      <c r="M64" s="338">
        <v>46.574720989999996</v>
      </c>
      <c r="N64" s="338">
        <v>51.589180190000015</v>
      </c>
      <c r="O64" s="338">
        <v>48.3</v>
      </c>
      <c r="P64" s="339">
        <v>197.56383389000001</v>
      </c>
      <c r="Q64" s="338">
        <v>51.290538929999997</v>
      </c>
      <c r="R64" s="338">
        <v>46.355755989999999</v>
      </c>
      <c r="S64" s="183"/>
    </row>
    <row r="65" spans="1:35" ht="4.5" customHeight="1" thickBot="1">
      <c r="A65" s="256"/>
      <c r="B65" s="256"/>
      <c r="C65" s="256"/>
      <c r="D65" s="256"/>
      <c r="E65" s="265"/>
      <c r="F65" s="279"/>
      <c r="G65" s="265"/>
      <c r="H65" s="265"/>
      <c r="I65" s="265"/>
      <c r="J65" s="265"/>
      <c r="K65" s="279"/>
      <c r="L65" s="265"/>
      <c r="M65" s="265"/>
      <c r="N65" s="265"/>
      <c r="O65" s="265"/>
      <c r="P65" s="279"/>
      <c r="Q65" s="265"/>
      <c r="R65" s="265"/>
    </row>
    <row r="66" spans="1:35" s="201" customFormat="1" ht="15">
      <c r="A66" s="322" t="s">
        <v>255</v>
      </c>
      <c r="E66" s="178"/>
      <c r="F66" s="178"/>
      <c r="G66" s="178"/>
      <c r="J66" s="178"/>
      <c r="K66" s="178"/>
      <c r="L66" s="178"/>
      <c r="M66" s="178"/>
      <c r="N66" s="178"/>
      <c r="O66" s="180"/>
      <c r="P66" s="180"/>
      <c r="Q66" s="180"/>
      <c r="R66" s="178"/>
      <c r="S66" s="180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</row>
    <row r="67" spans="1:35" s="201" customFormat="1" ht="15">
      <c r="A67" s="322" t="s">
        <v>321</v>
      </c>
      <c r="E67" s="178"/>
      <c r="F67" s="178"/>
      <c r="G67" s="178"/>
      <c r="J67" s="178"/>
      <c r="K67" s="178"/>
      <c r="L67" s="178"/>
      <c r="M67" s="178"/>
      <c r="N67" s="178"/>
      <c r="O67" s="180"/>
      <c r="P67" s="180"/>
      <c r="Q67" s="180"/>
      <c r="R67" s="178"/>
      <c r="S67" s="180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</row>
    <row r="68" spans="1:35"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80"/>
      <c r="P68" s="180"/>
      <c r="Q68" s="178"/>
      <c r="R68" s="178"/>
    </row>
    <row r="69" spans="1:35"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80"/>
      <c r="P69" s="180"/>
      <c r="Q69" s="178"/>
      <c r="R69" s="178"/>
    </row>
    <row r="70" spans="1:35" ht="15.75">
      <c r="A70" s="281" t="s">
        <v>271</v>
      </c>
      <c r="B70" s="183"/>
      <c r="C70" s="183"/>
      <c r="D70" s="183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</row>
    <row r="71" spans="1:35" s="201" customFormat="1" ht="16.5" thickBot="1">
      <c r="A71" s="251"/>
      <c r="B71" s="306" t="s">
        <v>133</v>
      </c>
      <c r="C71" s="306" t="s">
        <v>194</v>
      </c>
      <c r="D71" s="306" t="s">
        <v>195</v>
      </c>
      <c r="E71" s="306" t="s">
        <v>165</v>
      </c>
      <c r="F71" s="307">
        <v>2010</v>
      </c>
      <c r="G71" s="306" t="s">
        <v>164</v>
      </c>
      <c r="H71" s="306" t="s">
        <v>245</v>
      </c>
      <c r="I71" s="306" t="s">
        <v>246</v>
      </c>
      <c r="J71" s="306" t="s">
        <v>247</v>
      </c>
      <c r="K71" s="307">
        <v>2011</v>
      </c>
      <c r="L71" s="306" t="s">
        <v>257</v>
      </c>
      <c r="M71" s="306" t="s">
        <v>258</v>
      </c>
      <c r="N71" s="306" t="s">
        <v>259</v>
      </c>
      <c r="O71" s="306" t="s">
        <v>260</v>
      </c>
      <c r="P71" s="307">
        <v>2012</v>
      </c>
      <c r="Q71" s="306" t="s">
        <v>279</v>
      </c>
      <c r="R71" s="306" t="s">
        <v>351</v>
      </c>
      <c r="S71" s="180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</row>
    <row r="72" spans="1:35" ht="18" customHeight="1">
      <c r="A72" s="291" t="s">
        <v>166</v>
      </c>
      <c r="B72" s="253">
        <v>0</v>
      </c>
      <c r="C72" s="253">
        <v>0</v>
      </c>
      <c r="D72" s="253">
        <v>0</v>
      </c>
      <c r="E72" s="253">
        <v>0</v>
      </c>
      <c r="F72" s="277">
        <v>0</v>
      </c>
      <c r="G72" s="253">
        <v>0</v>
      </c>
      <c r="H72" s="253">
        <v>0</v>
      </c>
      <c r="I72" s="253">
        <v>0</v>
      </c>
      <c r="J72" s="253">
        <v>0</v>
      </c>
      <c r="K72" s="277">
        <v>0</v>
      </c>
      <c r="L72" s="253">
        <v>0</v>
      </c>
      <c r="M72" s="253">
        <v>0</v>
      </c>
      <c r="N72" s="253">
        <v>0</v>
      </c>
      <c r="O72" s="316">
        <v>74641</v>
      </c>
      <c r="P72" s="317">
        <v>74641</v>
      </c>
      <c r="Q72" s="316">
        <v>91806</v>
      </c>
      <c r="R72" s="253">
        <v>94754.36</v>
      </c>
    </row>
    <row r="73" spans="1:35" ht="15">
      <c r="A73" s="291" t="s">
        <v>272</v>
      </c>
      <c r="B73" s="253">
        <v>0</v>
      </c>
      <c r="C73" s="253">
        <v>0</v>
      </c>
      <c r="D73" s="253">
        <v>0</v>
      </c>
      <c r="E73" s="253">
        <v>0</v>
      </c>
      <c r="F73" s="254">
        <v>0</v>
      </c>
      <c r="G73" s="253">
        <v>0</v>
      </c>
      <c r="H73" s="253">
        <v>0</v>
      </c>
      <c r="I73" s="253">
        <v>0</v>
      </c>
      <c r="J73" s="253">
        <v>0</v>
      </c>
      <c r="K73" s="254">
        <v>0</v>
      </c>
      <c r="L73" s="253">
        <v>0</v>
      </c>
      <c r="M73" s="253">
        <v>0</v>
      </c>
      <c r="N73" s="253">
        <v>0</v>
      </c>
      <c r="O73" s="340">
        <v>144.80000000000001</v>
      </c>
      <c r="P73" s="341">
        <v>144.80000000000001</v>
      </c>
      <c r="Q73" s="316">
        <v>145.97759765156962</v>
      </c>
      <c r="R73" s="253">
        <v>151.60607670190586</v>
      </c>
    </row>
    <row r="74" spans="1:35" s="260" customFormat="1" ht="6" customHeight="1" thickBot="1">
      <c r="A74" s="314"/>
      <c r="B74" s="314"/>
      <c r="C74" s="314"/>
      <c r="D74" s="314"/>
      <c r="E74" s="314"/>
      <c r="F74" s="342"/>
      <c r="G74" s="314"/>
      <c r="H74" s="314"/>
      <c r="I74" s="314"/>
      <c r="J74" s="314"/>
      <c r="K74" s="342"/>
      <c r="L74" s="314"/>
      <c r="M74" s="314"/>
      <c r="N74" s="314"/>
      <c r="O74" s="269"/>
      <c r="P74" s="274"/>
      <c r="Q74" s="269"/>
      <c r="R74" s="314"/>
      <c r="S74" s="283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</row>
    <row r="75" spans="1:35" ht="15">
      <c r="A75" s="212" t="s">
        <v>326</v>
      </c>
      <c r="B75" s="253">
        <v>0</v>
      </c>
      <c r="C75" s="253">
        <v>0</v>
      </c>
      <c r="D75" s="253">
        <v>0</v>
      </c>
      <c r="E75" s="253">
        <v>0</v>
      </c>
      <c r="F75" s="254">
        <v>0</v>
      </c>
      <c r="G75" s="253">
        <v>0</v>
      </c>
      <c r="H75" s="253">
        <v>0</v>
      </c>
      <c r="I75" s="253">
        <v>0</v>
      </c>
      <c r="J75" s="253">
        <v>0</v>
      </c>
      <c r="K75" s="254">
        <v>0</v>
      </c>
      <c r="L75" s="253">
        <v>0</v>
      </c>
      <c r="M75" s="253">
        <v>0</v>
      </c>
      <c r="N75" s="253">
        <v>0</v>
      </c>
      <c r="O75" s="343">
        <v>10.8</v>
      </c>
      <c r="P75" s="344">
        <v>10.8</v>
      </c>
      <c r="Q75" s="343">
        <v>13.401619330000001</v>
      </c>
      <c r="R75" s="253">
        <v>14.365336770000001</v>
      </c>
    </row>
    <row r="76" spans="1:35" ht="15">
      <c r="A76" s="212" t="s">
        <v>126</v>
      </c>
      <c r="B76" s="253">
        <v>0</v>
      </c>
      <c r="C76" s="253">
        <v>0</v>
      </c>
      <c r="D76" s="253">
        <v>0</v>
      </c>
      <c r="E76" s="253">
        <v>0</v>
      </c>
      <c r="F76" s="254">
        <v>0</v>
      </c>
      <c r="G76" s="253">
        <v>0</v>
      </c>
      <c r="H76" s="253">
        <v>0</v>
      </c>
      <c r="I76" s="253">
        <v>0</v>
      </c>
      <c r="J76" s="253">
        <v>0</v>
      </c>
      <c r="K76" s="254">
        <v>0</v>
      </c>
      <c r="L76" s="253">
        <v>0</v>
      </c>
      <c r="M76" s="253">
        <v>0</v>
      </c>
      <c r="N76" s="253">
        <v>0</v>
      </c>
      <c r="O76" s="253">
        <v>0</v>
      </c>
      <c r="P76" s="276">
        <v>0</v>
      </c>
      <c r="Q76" s="343">
        <v>4.2833558299999988</v>
      </c>
      <c r="R76" s="253">
        <v>5.8827979100000016</v>
      </c>
    </row>
    <row r="77" spans="1:35" ht="15">
      <c r="A77" s="212" t="s">
        <v>317</v>
      </c>
      <c r="B77" s="253">
        <v>0</v>
      </c>
      <c r="C77" s="253">
        <v>0</v>
      </c>
      <c r="D77" s="253">
        <v>0</v>
      </c>
      <c r="E77" s="253">
        <v>0</v>
      </c>
      <c r="F77" s="254">
        <v>0</v>
      </c>
      <c r="G77" s="253">
        <v>0</v>
      </c>
      <c r="H77" s="253">
        <v>0</v>
      </c>
      <c r="I77" s="253">
        <v>0</v>
      </c>
      <c r="J77" s="253">
        <v>0</v>
      </c>
      <c r="K77" s="254">
        <v>0</v>
      </c>
      <c r="L77" s="253">
        <v>0</v>
      </c>
      <c r="M77" s="253">
        <v>0</v>
      </c>
      <c r="N77" s="253">
        <v>0</v>
      </c>
      <c r="O77" s="253">
        <v>0</v>
      </c>
      <c r="P77" s="276">
        <v>0</v>
      </c>
      <c r="Q77" s="345">
        <v>-1.4205918099999999</v>
      </c>
      <c r="R77" s="253">
        <v>-1.2801361099999999</v>
      </c>
    </row>
    <row r="78" spans="1:35" ht="15">
      <c r="A78" s="212" t="s">
        <v>362</v>
      </c>
      <c r="B78" s="253">
        <v>0</v>
      </c>
      <c r="C78" s="253">
        <v>0</v>
      </c>
      <c r="D78" s="253">
        <v>0</v>
      </c>
      <c r="E78" s="253">
        <v>0</v>
      </c>
      <c r="F78" s="254">
        <v>0</v>
      </c>
      <c r="G78" s="253">
        <v>0</v>
      </c>
      <c r="H78" s="253">
        <v>0</v>
      </c>
      <c r="I78" s="253">
        <v>0</v>
      </c>
      <c r="J78" s="253">
        <v>0</v>
      </c>
      <c r="K78" s="254">
        <v>0</v>
      </c>
      <c r="L78" s="253">
        <v>0</v>
      </c>
      <c r="M78" s="253">
        <v>0</v>
      </c>
      <c r="N78" s="253">
        <v>0</v>
      </c>
      <c r="O78" s="253">
        <v>0</v>
      </c>
      <c r="P78" s="276">
        <v>0</v>
      </c>
      <c r="Q78" s="345">
        <v>2.8627640199999989</v>
      </c>
      <c r="R78" s="253">
        <v>4.6026618000000017</v>
      </c>
    </row>
    <row r="79" spans="1:35" ht="15">
      <c r="A79" s="212" t="s">
        <v>316</v>
      </c>
      <c r="B79" s="253">
        <v>0</v>
      </c>
      <c r="C79" s="253">
        <v>0</v>
      </c>
      <c r="D79" s="253">
        <v>0</v>
      </c>
      <c r="E79" s="253">
        <v>0</v>
      </c>
      <c r="F79" s="254">
        <v>0</v>
      </c>
      <c r="G79" s="253">
        <v>0</v>
      </c>
      <c r="H79" s="253">
        <v>0</v>
      </c>
      <c r="I79" s="253">
        <v>0</v>
      </c>
      <c r="J79" s="253">
        <v>0</v>
      </c>
      <c r="K79" s="254">
        <v>0</v>
      </c>
      <c r="L79" s="253">
        <v>0</v>
      </c>
      <c r="M79" s="253">
        <v>0</v>
      </c>
      <c r="N79" s="253">
        <v>0</v>
      </c>
      <c r="O79" s="253">
        <v>0</v>
      </c>
      <c r="P79" s="276">
        <v>0</v>
      </c>
      <c r="Q79" s="345">
        <v>-1.68145476</v>
      </c>
      <c r="R79" s="253">
        <v>-2.7232498500000006</v>
      </c>
    </row>
    <row r="80" spans="1:35" ht="15">
      <c r="A80" s="212" t="s">
        <v>17</v>
      </c>
      <c r="B80" s="253">
        <v>0</v>
      </c>
      <c r="C80" s="253">
        <v>0</v>
      </c>
      <c r="D80" s="253">
        <v>0</v>
      </c>
      <c r="E80" s="253">
        <v>0</v>
      </c>
      <c r="F80" s="254">
        <v>0</v>
      </c>
      <c r="G80" s="253">
        <v>0</v>
      </c>
      <c r="H80" s="253">
        <v>0</v>
      </c>
      <c r="I80" s="253">
        <v>0</v>
      </c>
      <c r="J80" s="253">
        <v>0</v>
      </c>
      <c r="K80" s="254">
        <v>0</v>
      </c>
      <c r="L80" s="253">
        <v>0</v>
      </c>
      <c r="M80" s="253">
        <v>0</v>
      </c>
      <c r="N80" s="253">
        <v>0</v>
      </c>
      <c r="O80" s="253">
        <v>0</v>
      </c>
      <c r="P80" s="276">
        <v>0</v>
      </c>
      <c r="Q80" s="345">
        <v>1.1813092599999988</v>
      </c>
      <c r="R80" s="253">
        <v>1.8794119500000011</v>
      </c>
    </row>
    <row r="81" spans="1:35" ht="15">
      <c r="A81" s="212" t="s">
        <v>201</v>
      </c>
      <c r="B81" s="253">
        <v>0</v>
      </c>
      <c r="C81" s="253">
        <v>0</v>
      </c>
      <c r="D81" s="253">
        <v>0</v>
      </c>
      <c r="E81" s="253">
        <v>0</v>
      </c>
      <c r="F81" s="254">
        <v>0</v>
      </c>
      <c r="G81" s="253">
        <v>0</v>
      </c>
      <c r="H81" s="253">
        <v>0</v>
      </c>
      <c r="I81" s="253">
        <v>0</v>
      </c>
      <c r="J81" s="253">
        <v>0</v>
      </c>
      <c r="K81" s="254">
        <v>0</v>
      </c>
      <c r="L81" s="253">
        <v>0</v>
      </c>
      <c r="M81" s="253">
        <v>0</v>
      </c>
      <c r="N81" s="253">
        <v>0</v>
      </c>
      <c r="O81" s="253">
        <v>0</v>
      </c>
      <c r="P81" s="276">
        <v>0</v>
      </c>
      <c r="Q81" s="345">
        <v>0.29253318999999878</v>
      </c>
      <c r="R81" s="253">
        <v>-0.42011099999999885</v>
      </c>
    </row>
    <row r="82" spans="1:35" s="201" customFormat="1" ht="4.5" customHeight="1" thickBot="1">
      <c r="A82" s="256"/>
      <c r="B82" s="256"/>
      <c r="C82" s="256"/>
      <c r="D82" s="256"/>
      <c r="E82" s="256"/>
      <c r="F82" s="279"/>
      <c r="G82" s="265"/>
      <c r="H82" s="265"/>
      <c r="I82" s="265"/>
      <c r="J82" s="265"/>
      <c r="K82" s="279"/>
      <c r="L82" s="265"/>
      <c r="M82" s="265"/>
      <c r="N82" s="265"/>
      <c r="O82" s="265"/>
      <c r="P82" s="279"/>
      <c r="Q82" s="265"/>
      <c r="R82" s="265"/>
      <c r="S82" s="180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</row>
    <row r="83" spans="1:35" s="201" customFormat="1" ht="15">
      <c r="A83" s="322" t="s">
        <v>356</v>
      </c>
      <c r="E83" s="180"/>
      <c r="F83" s="180"/>
      <c r="G83" s="180"/>
      <c r="J83" s="178"/>
      <c r="K83" s="178"/>
      <c r="L83" s="178"/>
      <c r="M83" s="178"/>
      <c r="N83" s="178"/>
      <c r="O83" s="180"/>
      <c r="P83" s="180"/>
      <c r="Q83" s="180"/>
      <c r="R83" s="178"/>
      <c r="S83" s="180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</row>
    <row r="84" spans="1:35" s="201" customFormat="1" ht="15">
      <c r="A84" s="322" t="s">
        <v>315</v>
      </c>
      <c r="F84" s="305"/>
      <c r="J84" s="178"/>
      <c r="K84" s="178"/>
      <c r="L84" s="178"/>
      <c r="M84" s="178"/>
      <c r="N84" s="178"/>
      <c r="O84" s="180"/>
      <c r="P84" s="180"/>
      <c r="Q84" s="180"/>
      <c r="R84" s="178"/>
      <c r="S84" s="180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</row>
    <row r="85" spans="1:35">
      <c r="A85" s="183"/>
      <c r="B85" s="183"/>
      <c r="C85" s="183"/>
      <c r="D85" s="183"/>
      <c r="E85" s="183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</row>
    <row r="86" spans="1:35">
      <c r="F86" s="178"/>
      <c r="G86" s="178"/>
      <c r="H86" s="178"/>
      <c r="I86" s="178"/>
      <c r="J86" s="178"/>
      <c r="K86" s="178"/>
      <c r="L86" s="178"/>
      <c r="M86" s="178"/>
      <c r="N86" s="178"/>
      <c r="O86" s="180"/>
      <c r="P86" s="180"/>
      <c r="Q86" s="178"/>
      <c r="R86" s="178"/>
    </row>
    <row r="87" spans="1:35" ht="15.75">
      <c r="A87" s="264" t="s">
        <v>184</v>
      </c>
      <c r="F87" s="178"/>
      <c r="G87" s="178"/>
      <c r="H87" s="178"/>
      <c r="I87" s="178"/>
      <c r="J87" s="178"/>
      <c r="K87" s="178"/>
      <c r="L87" s="178"/>
      <c r="M87" s="178"/>
      <c r="N87" s="178"/>
      <c r="O87" s="180"/>
      <c r="P87" s="180"/>
      <c r="Q87" s="178"/>
      <c r="R87" s="178"/>
    </row>
    <row r="88" spans="1:35" s="201" customFormat="1" ht="16.5" thickBot="1">
      <c r="A88" s="251"/>
      <c r="B88" s="306" t="s">
        <v>133</v>
      </c>
      <c r="C88" s="306" t="s">
        <v>194</v>
      </c>
      <c r="D88" s="306" t="s">
        <v>195</v>
      </c>
      <c r="E88" s="306" t="s">
        <v>165</v>
      </c>
      <c r="F88" s="307">
        <v>2010</v>
      </c>
      <c r="G88" s="306" t="s">
        <v>164</v>
      </c>
      <c r="H88" s="306" t="s">
        <v>245</v>
      </c>
      <c r="I88" s="306" t="s">
        <v>246</v>
      </c>
      <c r="J88" s="306" t="s">
        <v>247</v>
      </c>
      <c r="K88" s="307">
        <v>2011</v>
      </c>
      <c r="L88" s="306" t="s">
        <v>257</v>
      </c>
      <c r="M88" s="306" t="s">
        <v>258</v>
      </c>
      <c r="N88" s="306" t="s">
        <v>259</v>
      </c>
      <c r="O88" s="306" t="s">
        <v>260</v>
      </c>
      <c r="P88" s="307">
        <v>2012</v>
      </c>
      <c r="Q88" s="306" t="s">
        <v>279</v>
      </c>
      <c r="R88" s="306" t="s">
        <v>351</v>
      </c>
      <c r="S88" s="180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</row>
    <row r="89" spans="1:35">
      <c r="A89" s="252"/>
      <c r="O89" s="183"/>
      <c r="P89" s="271"/>
    </row>
    <row r="90" spans="1:35" ht="15">
      <c r="A90" s="291" t="s">
        <v>327</v>
      </c>
      <c r="B90" s="316">
        <v>799125.95114519901</v>
      </c>
      <c r="C90" s="316">
        <v>855842.80535244092</v>
      </c>
      <c r="D90" s="316">
        <v>912249.43907269987</v>
      </c>
      <c r="E90" s="316">
        <v>934776.11996678996</v>
      </c>
      <c r="F90" s="317">
        <v>3501994.31553713</v>
      </c>
      <c r="G90" s="316">
        <v>930563.00914557197</v>
      </c>
      <c r="H90" s="316">
        <v>841918.94375118811</v>
      </c>
      <c r="I90" s="316">
        <v>972977.48423128005</v>
      </c>
      <c r="J90" s="316">
        <v>953996.75961196015</v>
      </c>
      <c r="K90" s="317">
        <v>3699456.19674</v>
      </c>
      <c r="L90" s="316">
        <v>913795.04786000005</v>
      </c>
      <c r="M90" s="316">
        <v>819679.69227999984</v>
      </c>
      <c r="N90" s="316">
        <v>960042.04650000017</v>
      </c>
      <c r="O90" s="316">
        <v>949566</v>
      </c>
      <c r="P90" s="317">
        <v>3643082.7866400001</v>
      </c>
      <c r="Q90" s="346">
        <v>953054</v>
      </c>
      <c r="R90" s="316">
        <v>897877.1237600001</v>
      </c>
    </row>
    <row r="91" spans="1:35" ht="15">
      <c r="A91" s="291" t="s">
        <v>261</v>
      </c>
      <c r="B91" s="340">
        <v>61.73986704306796</v>
      </c>
      <c r="C91" s="340">
        <v>71.660311722862616</v>
      </c>
      <c r="D91" s="340">
        <v>70.591975077950238</v>
      </c>
      <c r="E91" s="340">
        <v>70.633657983283271</v>
      </c>
      <c r="F91" s="341">
        <v>68.844211864828679</v>
      </c>
      <c r="G91" s="340">
        <v>73.468243345936045</v>
      </c>
      <c r="H91" s="340">
        <v>69.890904741438888</v>
      </c>
      <c r="I91" s="340">
        <v>71.705838081120234</v>
      </c>
      <c r="J91" s="340">
        <v>70.552455242193545</v>
      </c>
      <c r="K91" s="341">
        <v>71.438685004524459</v>
      </c>
      <c r="L91" s="340">
        <v>71.760881751214711</v>
      </c>
      <c r="M91" s="340">
        <v>68.548119132763063</v>
      </c>
      <c r="N91" s="340">
        <v>68.8133425567502</v>
      </c>
      <c r="O91" s="340">
        <v>69.3</v>
      </c>
      <c r="P91" s="341">
        <v>69.605585860181989</v>
      </c>
      <c r="Q91" s="347">
        <v>69.599999999999994</v>
      </c>
      <c r="R91" s="340">
        <v>70.137222679903161</v>
      </c>
    </row>
    <row r="92" spans="1:35" s="201" customFormat="1" ht="4.5" customHeight="1" thickBot="1">
      <c r="A92" s="256"/>
      <c r="B92" s="256"/>
      <c r="C92" s="256"/>
      <c r="D92" s="256"/>
      <c r="E92" s="256"/>
      <c r="F92" s="258"/>
      <c r="G92" s="256"/>
      <c r="H92" s="256"/>
      <c r="I92" s="256"/>
      <c r="J92" s="256"/>
      <c r="K92" s="258"/>
      <c r="L92" s="256"/>
      <c r="M92" s="256"/>
      <c r="N92" s="256"/>
      <c r="O92" s="256"/>
      <c r="P92" s="256"/>
      <c r="Q92" s="256"/>
      <c r="R92" s="256"/>
      <c r="S92" s="180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</row>
    <row r="93" spans="1:35" s="201" customFormat="1" ht="15">
      <c r="A93" s="291" t="s">
        <v>290</v>
      </c>
      <c r="B93" s="183"/>
      <c r="C93" s="183"/>
      <c r="D93" s="183"/>
      <c r="E93" s="183"/>
      <c r="F93" s="271"/>
      <c r="G93" s="183"/>
      <c r="H93" s="183"/>
      <c r="I93" s="183"/>
      <c r="J93" s="183"/>
      <c r="K93" s="271"/>
      <c r="L93" s="348"/>
      <c r="M93" s="348"/>
      <c r="N93" s="348"/>
      <c r="O93" s="348"/>
      <c r="P93" s="349"/>
      <c r="Q93" s="348"/>
      <c r="R93" s="348"/>
      <c r="S93" s="180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</row>
    <row r="94" spans="1:35" s="201" customFormat="1" ht="15">
      <c r="A94" s="212" t="s">
        <v>291</v>
      </c>
      <c r="B94" s="183"/>
      <c r="C94" s="183"/>
      <c r="D94" s="183"/>
      <c r="E94" s="183"/>
      <c r="F94" s="271"/>
      <c r="G94" s="183"/>
      <c r="H94" s="183"/>
      <c r="I94" s="183"/>
      <c r="J94" s="183"/>
      <c r="K94" s="271"/>
      <c r="L94" s="280">
        <v>3.6031802225056399E-2</v>
      </c>
      <c r="M94" s="280">
        <v>2.7111641271981131E-2</v>
      </c>
      <c r="N94" s="280">
        <v>2.5526458109895667E-2</v>
      </c>
      <c r="O94" s="280">
        <v>5.9372085659592261E-2</v>
      </c>
      <c r="P94" s="271"/>
      <c r="Q94" s="280">
        <v>7.0000000000000007E-2</v>
      </c>
      <c r="R94" s="280">
        <v>6.2005365050024207E-2</v>
      </c>
      <c r="S94" s="180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</row>
    <row r="95" spans="1:35" s="179" customFormat="1" ht="15">
      <c r="A95" s="212" t="s">
        <v>292</v>
      </c>
      <c r="B95" s="182"/>
      <c r="C95" s="182"/>
      <c r="D95" s="182"/>
      <c r="E95" s="182"/>
      <c r="F95" s="285"/>
      <c r="G95" s="182"/>
      <c r="H95" s="182"/>
      <c r="I95" s="182"/>
      <c r="J95" s="182"/>
      <c r="K95" s="285"/>
      <c r="L95" s="280">
        <v>0.28256600623277939</v>
      </c>
      <c r="M95" s="280">
        <v>0.28947301387650287</v>
      </c>
      <c r="N95" s="280">
        <v>0.28748392604147249</v>
      </c>
      <c r="O95" s="280">
        <v>0.24734425110187613</v>
      </c>
      <c r="P95" s="285"/>
      <c r="Q95" s="280">
        <v>0.22</v>
      </c>
      <c r="R95" s="280">
        <v>0.24721506101096433</v>
      </c>
      <c r="S95" s="184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</row>
    <row r="96" spans="1:35" ht="15">
      <c r="A96" s="212" t="s">
        <v>293</v>
      </c>
      <c r="B96" s="183"/>
      <c r="C96" s="183"/>
      <c r="D96" s="183"/>
      <c r="E96" s="183"/>
      <c r="F96" s="271"/>
      <c r="G96" s="183"/>
      <c r="H96" s="183"/>
      <c r="I96" s="183"/>
      <c r="J96" s="183"/>
      <c r="K96" s="271"/>
      <c r="L96" s="280">
        <v>0.51755432084838127</v>
      </c>
      <c r="M96" s="280">
        <v>0.56929129464894346</v>
      </c>
      <c r="N96" s="280">
        <v>0.62096724491626831</v>
      </c>
      <c r="O96" s="280">
        <v>0.5856952709509512</v>
      </c>
      <c r="P96" s="271"/>
      <c r="Q96" s="280">
        <v>0.56000000000000005</v>
      </c>
      <c r="R96" s="280">
        <v>0.55522182459634806</v>
      </c>
    </row>
    <row r="97" spans="1:35" ht="15">
      <c r="A97" s="212" t="s">
        <v>294</v>
      </c>
      <c r="B97" s="183"/>
      <c r="C97" s="183"/>
      <c r="D97" s="183"/>
      <c r="E97" s="183"/>
      <c r="F97" s="271"/>
      <c r="G97" s="183"/>
      <c r="H97" s="183"/>
      <c r="I97" s="183"/>
      <c r="J97" s="183"/>
      <c r="K97" s="271"/>
      <c r="L97" s="280">
        <v>0.16384787069378301</v>
      </c>
      <c r="M97" s="280">
        <v>0.11412405020257252</v>
      </c>
      <c r="N97" s="280">
        <v>6.6022370932363614E-2</v>
      </c>
      <c r="O97" s="280">
        <v>0.10758839228758053</v>
      </c>
      <c r="P97" s="271"/>
      <c r="Q97" s="280">
        <v>0.15</v>
      </c>
      <c r="R97" s="280">
        <v>0.13555774934266362</v>
      </c>
    </row>
    <row r="98" spans="1:35" s="201" customFormat="1" ht="4.5" customHeight="1" thickBot="1">
      <c r="A98" s="256"/>
      <c r="B98" s="350"/>
      <c r="C98" s="350"/>
      <c r="D98" s="350"/>
      <c r="E98" s="350"/>
      <c r="F98" s="351"/>
      <c r="G98" s="350"/>
      <c r="H98" s="350"/>
      <c r="I98" s="350"/>
      <c r="J98" s="350"/>
      <c r="K98" s="351"/>
      <c r="L98" s="350"/>
      <c r="M98" s="350"/>
      <c r="N98" s="350"/>
      <c r="O98" s="350"/>
      <c r="P98" s="350"/>
      <c r="Q98" s="350"/>
      <c r="R98" s="350"/>
      <c r="S98" s="180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</row>
    <row r="99" spans="1:35" ht="15">
      <c r="A99" s="212" t="s">
        <v>10</v>
      </c>
      <c r="B99" s="323">
        <v>77706</v>
      </c>
      <c r="C99" s="323">
        <v>77649</v>
      </c>
      <c r="D99" s="323">
        <v>77610</v>
      </c>
      <c r="E99" s="323">
        <v>77604</v>
      </c>
      <c r="F99" s="352">
        <v>77604</v>
      </c>
      <c r="G99" s="323">
        <v>77606</v>
      </c>
      <c r="H99" s="323">
        <v>68742</v>
      </c>
      <c r="I99" s="323">
        <v>77597</v>
      </c>
      <c r="J99" s="323">
        <v>77687</v>
      </c>
      <c r="K99" s="352">
        <v>77687</v>
      </c>
      <c r="L99" s="323">
        <v>77351</v>
      </c>
      <c r="M99" s="323">
        <v>77669</v>
      </c>
      <c r="N99" s="323">
        <v>77659</v>
      </c>
      <c r="O99" s="323">
        <v>51917</v>
      </c>
      <c r="P99" s="352">
        <v>51917</v>
      </c>
      <c r="Q99" s="323">
        <v>51918</v>
      </c>
      <c r="R99" s="323">
        <v>51703</v>
      </c>
    </row>
    <row r="100" spans="1:35" ht="15">
      <c r="A100" s="212" t="s">
        <v>230</v>
      </c>
      <c r="B100" s="323">
        <v>34237</v>
      </c>
      <c r="C100" s="323">
        <v>35002</v>
      </c>
      <c r="D100" s="323">
        <v>37728</v>
      </c>
      <c r="E100" s="323">
        <v>37598</v>
      </c>
      <c r="F100" s="324">
        <v>37598</v>
      </c>
      <c r="G100" s="323">
        <v>38495</v>
      </c>
      <c r="H100" s="323">
        <v>47628</v>
      </c>
      <c r="I100" s="323">
        <v>39676</v>
      </c>
      <c r="J100" s="323">
        <v>36847</v>
      </c>
      <c r="K100" s="324">
        <v>36847</v>
      </c>
      <c r="L100" s="323">
        <v>36806</v>
      </c>
      <c r="M100" s="323">
        <v>37653</v>
      </c>
      <c r="N100" s="323">
        <v>37831</v>
      </c>
      <c r="O100" s="323">
        <v>36007</v>
      </c>
      <c r="P100" s="324">
        <v>36007</v>
      </c>
      <c r="Q100" s="323">
        <v>37055</v>
      </c>
      <c r="R100" s="323">
        <v>36820</v>
      </c>
    </row>
    <row r="101" spans="1:35" s="181" customFormat="1" ht="15">
      <c r="A101" s="291" t="s">
        <v>13</v>
      </c>
      <c r="B101" s="316">
        <v>111943</v>
      </c>
      <c r="C101" s="316">
        <v>112651</v>
      </c>
      <c r="D101" s="316">
        <v>115338</v>
      </c>
      <c r="E101" s="316">
        <v>115202</v>
      </c>
      <c r="F101" s="317">
        <v>115202</v>
      </c>
      <c r="G101" s="316">
        <v>116101</v>
      </c>
      <c r="H101" s="316">
        <v>116370</v>
      </c>
      <c r="I101" s="316">
        <v>117273</v>
      </c>
      <c r="J101" s="316">
        <v>114534</v>
      </c>
      <c r="K101" s="317">
        <v>114534</v>
      </c>
      <c r="L101" s="316">
        <v>114157</v>
      </c>
      <c r="M101" s="316">
        <v>115322</v>
      </c>
      <c r="N101" s="316">
        <v>115490</v>
      </c>
      <c r="O101" s="316">
        <v>87924</v>
      </c>
      <c r="P101" s="317">
        <v>87924</v>
      </c>
      <c r="Q101" s="316">
        <v>88973</v>
      </c>
      <c r="R101" s="316">
        <v>88523</v>
      </c>
      <c r="S101" s="283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</row>
    <row r="102" spans="1:35" ht="15">
      <c r="A102" s="212" t="s">
        <v>11</v>
      </c>
      <c r="B102" s="323">
        <v>104056</v>
      </c>
      <c r="C102" s="323">
        <v>104552</v>
      </c>
      <c r="D102" s="323">
        <v>103988</v>
      </c>
      <c r="E102" s="323">
        <v>103499</v>
      </c>
      <c r="F102" s="324">
        <v>103499</v>
      </c>
      <c r="G102" s="323">
        <v>103184</v>
      </c>
      <c r="H102" s="323">
        <v>100615</v>
      </c>
      <c r="I102" s="323">
        <v>100689</v>
      </c>
      <c r="J102" s="323">
        <v>96960</v>
      </c>
      <c r="K102" s="324">
        <v>96960</v>
      </c>
      <c r="L102" s="323">
        <v>96584</v>
      </c>
      <c r="M102" s="323">
        <v>97305</v>
      </c>
      <c r="N102" s="323">
        <v>97473</v>
      </c>
      <c r="O102" s="323">
        <v>69810</v>
      </c>
      <c r="P102" s="324">
        <v>69810</v>
      </c>
      <c r="Q102" s="323">
        <v>71085</v>
      </c>
      <c r="R102" s="323">
        <v>70616</v>
      </c>
    </row>
    <row r="103" spans="1:35" ht="15">
      <c r="A103" s="212" t="s">
        <v>12</v>
      </c>
      <c r="B103" s="323">
        <v>7887</v>
      </c>
      <c r="C103" s="323">
        <v>8099</v>
      </c>
      <c r="D103" s="323">
        <v>11350</v>
      </c>
      <c r="E103" s="316">
        <v>11703</v>
      </c>
      <c r="F103" s="324">
        <v>11703</v>
      </c>
      <c r="G103" s="323">
        <v>12917</v>
      </c>
      <c r="H103" s="323">
        <v>15755</v>
      </c>
      <c r="I103" s="323">
        <v>16584</v>
      </c>
      <c r="J103" s="316">
        <v>17574</v>
      </c>
      <c r="K103" s="324">
        <v>17574</v>
      </c>
      <c r="L103" s="323">
        <v>17573</v>
      </c>
      <c r="M103" s="323">
        <v>18017</v>
      </c>
      <c r="N103" s="323">
        <v>18018</v>
      </c>
      <c r="O103" s="323">
        <v>18114</v>
      </c>
      <c r="P103" s="324">
        <v>18114</v>
      </c>
      <c r="Q103" s="323">
        <v>17888</v>
      </c>
      <c r="R103" s="323">
        <v>17907</v>
      </c>
    </row>
    <row r="104" spans="1:35" s="181" customFormat="1" ht="15">
      <c r="A104" s="291" t="s">
        <v>9</v>
      </c>
      <c r="B104" s="316">
        <v>111943</v>
      </c>
      <c r="C104" s="316">
        <v>112651</v>
      </c>
      <c r="D104" s="316">
        <v>115338</v>
      </c>
      <c r="E104" s="316">
        <v>115202</v>
      </c>
      <c r="F104" s="317">
        <v>115202</v>
      </c>
      <c r="G104" s="316">
        <v>116101</v>
      </c>
      <c r="H104" s="316">
        <v>116370</v>
      </c>
      <c r="I104" s="316">
        <v>117273</v>
      </c>
      <c r="J104" s="316">
        <v>114534</v>
      </c>
      <c r="K104" s="317">
        <v>114534</v>
      </c>
      <c r="L104" s="316">
        <v>114157</v>
      </c>
      <c r="M104" s="316">
        <v>115322</v>
      </c>
      <c r="N104" s="316">
        <v>115491</v>
      </c>
      <c r="O104" s="316">
        <v>87924</v>
      </c>
      <c r="P104" s="317">
        <v>87924</v>
      </c>
      <c r="Q104" s="316">
        <v>88973</v>
      </c>
      <c r="R104" s="316">
        <v>88523</v>
      </c>
      <c r="S104" s="283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</row>
    <row r="105" spans="1:35" s="201" customFormat="1" ht="4.5" customHeight="1" thickBot="1">
      <c r="A105" s="256"/>
      <c r="B105" s="256"/>
      <c r="C105" s="256"/>
      <c r="D105" s="256"/>
      <c r="E105" s="256"/>
      <c r="F105" s="258"/>
      <c r="G105" s="256"/>
      <c r="H105" s="256"/>
      <c r="I105" s="256"/>
      <c r="J105" s="256"/>
      <c r="K105" s="258"/>
      <c r="L105" s="256"/>
      <c r="M105" s="256"/>
      <c r="N105" s="256"/>
      <c r="O105" s="256"/>
      <c r="P105" s="258"/>
      <c r="Q105" s="256"/>
      <c r="R105" s="256"/>
      <c r="S105" s="180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</row>
    <row r="106" spans="1:35" s="201" customFormat="1" ht="15">
      <c r="A106" s="322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0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</row>
    <row r="107" spans="1:35" s="201" customFormat="1">
      <c r="A107" s="257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0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</row>
    <row r="108" spans="1:3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</row>
    <row r="109" spans="1:35" s="201" customFormat="1" ht="15.75">
      <c r="A109" s="281" t="s">
        <v>328</v>
      </c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0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</row>
    <row r="110" spans="1:35" s="259" customFormat="1" ht="16.5" thickBot="1">
      <c r="A110" s="306" t="s">
        <v>224</v>
      </c>
      <c r="B110" s="306" t="s">
        <v>133</v>
      </c>
      <c r="C110" s="306" t="s">
        <v>194</v>
      </c>
      <c r="D110" s="306" t="s">
        <v>195</v>
      </c>
      <c r="E110" s="306" t="s">
        <v>165</v>
      </c>
      <c r="F110" s="353">
        <v>2010</v>
      </c>
      <c r="G110" s="306" t="s">
        <v>164</v>
      </c>
      <c r="H110" s="306" t="s">
        <v>245</v>
      </c>
      <c r="I110" s="306" t="s">
        <v>246</v>
      </c>
      <c r="J110" s="306" t="s">
        <v>247</v>
      </c>
      <c r="K110" s="353">
        <v>2011</v>
      </c>
      <c r="L110" s="306" t="s">
        <v>257</v>
      </c>
      <c r="M110" s="306" t="s">
        <v>258</v>
      </c>
      <c r="N110" s="306" t="s">
        <v>259</v>
      </c>
      <c r="O110" s="306" t="s">
        <v>260</v>
      </c>
      <c r="P110" s="354">
        <v>2012</v>
      </c>
      <c r="Q110" s="306" t="s">
        <v>279</v>
      </c>
      <c r="R110" s="306" t="s">
        <v>351</v>
      </c>
      <c r="S110" s="282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  <c r="AG110" s="263"/>
      <c r="AH110" s="263"/>
      <c r="AI110" s="263"/>
    </row>
    <row r="111" spans="1:35" s="183" customFormat="1" ht="15">
      <c r="A111" s="311" t="s">
        <v>160</v>
      </c>
      <c r="B111" s="355">
        <v>122.21759051000001</v>
      </c>
      <c r="C111" s="355">
        <v>161.22124575000001</v>
      </c>
      <c r="D111" s="355">
        <v>184.55881500999999</v>
      </c>
      <c r="E111" s="355">
        <v>158.52380113999999</v>
      </c>
      <c r="F111" s="356">
        <v>626.52145240999994</v>
      </c>
      <c r="G111" s="355">
        <v>159.17355613999999</v>
      </c>
      <c r="H111" s="355">
        <v>145.53346590000004</v>
      </c>
      <c r="I111" s="355">
        <v>151.80980259999995</v>
      </c>
      <c r="J111" s="355">
        <v>140.37856614999998</v>
      </c>
      <c r="K111" s="356">
        <v>596.89539078999996</v>
      </c>
      <c r="L111" s="355">
        <v>143.05386418000001</v>
      </c>
      <c r="M111" s="355">
        <v>137.39893394999999</v>
      </c>
      <c r="N111" s="355">
        <v>156.15309149999999</v>
      </c>
      <c r="O111" s="355">
        <v>160.30000000000001</v>
      </c>
      <c r="P111" s="356">
        <v>596.90588963000005</v>
      </c>
      <c r="Q111" s="355">
        <v>150.59667662000001</v>
      </c>
      <c r="R111" s="355">
        <v>158.88507095</v>
      </c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</row>
    <row r="112" spans="1:35" s="183" customFormat="1" ht="15">
      <c r="A112" s="186" t="s">
        <v>323</v>
      </c>
      <c r="B112" s="355">
        <v>33.597054549999996</v>
      </c>
      <c r="C112" s="355">
        <v>32.204668170000005</v>
      </c>
      <c r="D112" s="355">
        <v>35.52665472999999</v>
      </c>
      <c r="E112" s="355">
        <v>38.865609970000001</v>
      </c>
      <c r="F112" s="356">
        <v>140.19398741999998</v>
      </c>
      <c r="G112" s="355">
        <v>42.969982039999998</v>
      </c>
      <c r="H112" s="355">
        <v>42.285307779999997</v>
      </c>
      <c r="I112" s="355">
        <v>48.458800189999998</v>
      </c>
      <c r="J112" s="355">
        <v>50.590174370000007</v>
      </c>
      <c r="K112" s="356">
        <v>184.30426438000001</v>
      </c>
      <c r="L112" s="355">
        <v>50.109708129999994</v>
      </c>
      <c r="M112" s="355">
        <v>46.574720989999996</v>
      </c>
      <c r="N112" s="355">
        <v>51.589180190000015</v>
      </c>
      <c r="O112" s="355">
        <v>60.1</v>
      </c>
      <c r="P112" s="356">
        <v>208.37360931000001</v>
      </c>
      <c r="Q112" s="355">
        <v>64.692158259999999</v>
      </c>
      <c r="R112" s="355">
        <v>60.721092759999998</v>
      </c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</row>
    <row r="113" spans="1:35" s="183" customFormat="1" ht="15">
      <c r="A113" s="311" t="s">
        <v>161</v>
      </c>
      <c r="B113" s="355">
        <v>14.340521814608362</v>
      </c>
      <c r="C113" s="355">
        <v>14.476878474409448</v>
      </c>
      <c r="D113" s="355">
        <v>9.6354886974969673</v>
      </c>
      <c r="E113" s="355">
        <v>25.589777962661522</v>
      </c>
      <c r="F113" s="356">
        <v>64.042666949176308</v>
      </c>
      <c r="G113" s="355">
        <v>16.305649797869343</v>
      </c>
      <c r="H113" s="355">
        <v>13.04515086259998</v>
      </c>
      <c r="I113" s="355">
        <v>7.8551455710071023</v>
      </c>
      <c r="J113" s="355">
        <v>7.0455630887534708</v>
      </c>
      <c r="K113" s="356">
        <v>44.251509320229893</v>
      </c>
      <c r="L113" s="355">
        <v>8.2990101729081616</v>
      </c>
      <c r="M113" s="355">
        <v>7.1778014987347039</v>
      </c>
      <c r="N113" s="355">
        <v>3.0869484216488039</v>
      </c>
      <c r="O113" s="355">
        <v>3.7</v>
      </c>
      <c r="P113" s="356">
        <v>22.263760093291669</v>
      </c>
      <c r="Q113" s="355">
        <v>2.1331087837452691</v>
      </c>
      <c r="R113" s="355">
        <v>2.1324161659181908</v>
      </c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</row>
    <row r="114" spans="1:35" s="198" customFormat="1" ht="15">
      <c r="A114" s="215" t="s">
        <v>175</v>
      </c>
      <c r="B114" s="312">
        <v>170.15516687461002</v>
      </c>
      <c r="C114" s="312">
        <v>207.90279239538998</v>
      </c>
      <c r="D114" s="312">
        <v>229.72095843999995</v>
      </c>
      <c r="E114" s="312">
        <v>222.97918917000004</v>
      </c>
      <c r="F114" s="313">
        <v>830.75810688000001</v>
      </c>
      <c r="G114" s="312">
        <v>218.44900000000001</v>
      </c>
      <c r="H114" s="312">
        <v>200.864</v>
      </c>
      <c r="I114" s="312">
        <v>208.124</v>
      </c>
      <c r="J114" s="312">
        <v>198.01400000000001</v>
      </c>
      <c r="K114" s="313">
        <v>825.45100000000002</v>
      </c>
      <c r="L114" s="312">
        <v>201.46199999999999</v>
      </c>
      <c r="M114" s="312">
        <v>191.15199999999999</v>
      </c>
      <c r="N114" s="312">
        <v>210.82900000000001</v>
      </c>
      <c r="O114" s="312">
        <v>224.1</v>
      </c>
      <c r="P114" s="313">
        <v>827.54300000000001</v>
      </c>
      <c r="Q114" s="312">
        <v>217.422</v>
      </c>
      <c r="R114" s="312">
        <v>221.738</v>
      </c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</row>
    <row r="115" spans="1:35" s="183" customFormat="1" ht="15">
      <c r="A115" s="186" t="s">
        <v>363</v>
      </c>
      <c r="B115" s="355">
        <v>-78.721366597530007</v>
      </c>
      <c r="C115" s="355">
        <v>-85.80568196246999</v>
      </c>
      <c r="D115" s="355">
        <v>-91.34844621000002</v>
      </c>
      <c r="E115" s="355">
        <v>-106.31847348999997</v>
      </c>
      <c r="F115" s="356">
        <v>-362.19396826000002</v>
      </c>
      <c r="G115" s="355">
        <v>-102.64</v>
      </c>
      <c r="H115" s="355">
        <v>-93.769000000000005</v>
      </c>
      <c r="I115" s="355">
        <v>-94.403000000000006</v>
      </c>
      <c r="J115" s="355">
        <v>-101.63500000000001</v>
      </c>
      <c r="K115" s="356">
        <v>-392.447</v>
      </c>
      <c r="L115" s="355">
        <v>-103.944</v>
      </c>
      <c r="M115" s="355">
        <v>-95.41</v>
      </c>
      <c r="N115" s="355">
        <v>-100.306</v>
      </c>
      <c r="O115" s="355">
        <v>-107.557</v>
      </c>
      <c r="P115" s="356">
        <v>-407.21699999999998</v>
      </c>
      <c r="Q115" s="355">
        <v>-105.89200000000001</v>
      </c>
      <c r="R115" s="355">
        <v>-107.702</v>
      </c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</row>
    <row r="116" spans="1:35" s="183" customFormat="1" ht="15">
      <c r="A116" s="186" t="s">
        <v>176</v>
      </c>
      <c r="B116" s="355">
        <v>-18.388689572815213</v>
      </c>
      <c r="C116" s="355">
        <v>-21.875210377968457</v>
      </c>
      <c r="D116" s="355">
        <v>-21.882388034508288</v>
      </c>
      <c r="E116" s="355">
        <v>-22.170684087376824</v>
      </c>
      <c r="F116" s="356">
        <v>-84.316972072668776</v>
      </c>
      <c r="G116" s="355">
        <v>-22.927</v>
      </c>
      <c r="H116" s="355">
        <v>-22.731000000000002</v>
      </c>
      <c r="I116" s="355">
        <v>-21.186</v>
      </c>
      <c r="J116" s="355">
        <v>-22.568999999999999</v>
      </c>
      <c r="K116" s="356">
        <v>-89.412999999999997</v>
      </c>
      <c r="L116" s="355">
        <v>-18.881</v>
      </c>
      <c r="M116" s="355">
        <v>-19.873000000000001</v>
      </c>
      <c r="N116" s="355">
        <v>-20.759</v>
      </c>
      <c r="O116" s="355">
        <v>-22.589000000000002</v>
      </c>
      <c r="P116" s="357">
        <v>-82.102000000000004</v>
      </c>
      <c r="Q116" s="355">
        <v>-18.593999999999998</v>
      </c>
      <c r="R116" s="355">
        <v>-23.054000000000002</v>
      </c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</row>
    <row r="117" spans="1:35" s="183" customFormat="1" ht="15">
      <c r="A117" s="186" t="s">
        <v>177</v>
      </c>
      <c r="B117" s="355">
        <v>-39.366736475904702</v>
      </c>
      <c r="C117" s="355">
        <v>-45.742951204095334</v>
      </c>
      <c r="D117" s="355">
        <v>-54.978783789999945</v>
      </c>
      <c r="E117" s="355">
        <v>-65.898349120000034</v>
      </c>
      <c r="F117" s="356">
        <v>-205.98682059000004</v>
      </c>
      <c r="G117" s="355">
        <v>-53.614000000000011</v>
      </c>
      <c r="H117" s="355">
        <v>-48.386999999999993</v>
      </c>
      <c r="I117" s="355">
        <v>-53.064999999999991</v>
      </c>
      <c r="J117" s="355">
        <v>-49.378000000000014</v>
      </c>
      <c r="K117" s="356">
        <v>-204.44400000000007</v>
      </c>
      <c r="L117" s="355">
        <v>-47.954999999999998</v>
      </c>
      <c r="M117" s="355">
        <v>-42.153999999999982</v>
      </c>
      <c r="N117" s="355">
        <v>-51.504000000000019</v>
      </c>
      <c r="O117" s="355">
        <v>-57.301999999999978</v>
      </c>
      <c r="P117" s="357">
        <v>-198.91499999999996</v>
      </c>
      <c r="Q117" s="355">
        <v>-49.387999999999991</v>
      </c>
      <c r="R117" s="355">
        <v>-42.709000000000003</v>
      </c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</row>
    <row r="118" spans="1:35" s="198" customFormat="1" ht="15">
      <c r="A118" s="215" t="s">
        <v>126</v>
      </c>
      <c r="B118" s="312">
        <v>33.678374228360092</v>
      </c>
      <c r="C118" s="312">
        <v>54.478948850856199</v>
      </c>
      <c r="D118" s="312">
        <v>61.511340405491701</v>
      </c>
      <c r="E118" s="312">
        <v>28.591682472623216</v>
      </c>
      <c r="F118" s="313">
        <v>178.26034595733123</v>
      </c>
      <c r="G118" s="312">
        <v>39.268000000000001</v>
      </c>
      <c r="H118" s="312">
        <v>35.976999999999997</v>
      </c>
      <c r="I118" s="312">
        <v>39.47</v>
      </c>
      <c r="J118" s="312">
        <v>24.431999999999999</v>
      </c>
      <c r="K118" s="313">
        <v>139.14699999999999</v>
      </c>
      <c r="L118" s="312">
        <v>30.681999999999999</v>
      </c>
      <c r="M118" s="312">
        <v>33.715000000000003</v>
      </c>
      <c r="N118" s="312">
        <v>38.26</v>
      </c>
      <c r="O118" s="312">
        <v>36.652000000000001</v>
      </c>
      <c r="P118" s="358">
        <v>139.30900000000003</v>
      </c>
      <c r="Q118" s="312">
        <v>43.548000000000002</v>
      </c>
      <c r="R118" s="312">
        <v>48.273000000000003</v>
      </c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</row>
    <row r="119" spans="1:35" s="182" customFormat="1" ht="15">
      <c r="A119" s="186" t="s">
        <v>178</v>
      </c>
      <c r="B119" s="355">
        <v>-2.5514351037245788</v>
      </c>
      <c r="C119" s="355">
        <v>-5.3979312262754204</v>
      </c>
      <c r="D119" s="355">
        <v>-2.2969473961011682</v>
      </c>
      <c r="E119" s="355">
        <v>-0.42530153351375688</v>
      </c>
      <c r="F119" s="356">
        <v>-10.671615259614924</v>
      </c>
      <c r="G119" s="355">
        <v>-1.5432953541237728</v>
      </c>
      <c r="H119" s="355">
        <v>-2.2064268534334284</v>
      </c>
      <c r="I119" s="355">
        <v>-2.4336440553698839</v>
      </c>
      <c r="J119" s="355">
        <v>-2.161316550207061</v>
      </c>
      <c r="K119" s="356">
        <v>-8.3446828131341455</v>
      </c>
      <c r="L119" s="355">
        <v>-1.7926272588873999</v>
      </c>
      <c r="M119" s="355">
        <v>-1.1705973168626027</v>
      </c>
      <c r="N119" s="355">
        <v>-1.1736711973266707</v>
      </c>
      <c r="O119" s="355">
        <v>-4.7497230016350001</v>
      </c>
      <c r="P119" s="357">
        <v>-8.8866187747116747</v>
      </c>
      <c r="Q119" s="355">
        <v>-8.8600349200000004</v>
      </c>
      <c r="R119" s="355">
        <v>-5.7102124099999987</v>
      </c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</row>
    <row r="120" spans="1:35" s="183" customFormat="1" ht="15">
      <c r="A120" s="186" t="s">
        <v>179</v>
      </c>
      <c r="B120" s="355">
        <v>-11.525065757265423</v>
      </c>
      <c r="C120" s="355">
        <v>-11.991144542734578</v>
      </c>
      <c r="D120" s="355">
        <v>-13.375410323898826</v>
      </c>
      <c r="E120" s="355">
        <v>-13.643140406486248</v>
      </c>
      <c r="F120" s="356">
        <v>-50.534761030385077</v>
      </c>
      <c r="G120" s="355">
        <v>-13.271704645876227</v>
      </c>
      <c r="H120" s="355">
        <v>-11.66357314656657</v>
      </c>
      <c r="I120" s="355">
        <v>-14.673355944630115</v>
      </c>
      <c r="J120" s="355">
        <v>-15.506683449792938</v>
      </c>
      <c r="K120" s="356">
        <v>-55.115317186865852</v>
      </c>
      <c r="L120" s="355">
        <v>-13.661372741112601</v>
      </c>
      <c r="M120" s="355">
        <v>-13.425402683137397</v>
      </c>
      <c r="N120" s="355">
        <v>-14.396328802673329</v>
      </c>
      <c r="O120" s="355">
        <v>-13.002276998365</v>
      </c>
      <c r="P120" s="357">
        <v>-54.485381225288329</v>
      </c>
      <c r="Q120" s="355">
        <v>-10.670965079999998</v>
      </c>
      <c r="R120" s="355">
        <v>-12.94878759</v>
      </c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</row>
    <row r="121" spans="1:35" s="183" customFormat="1" ht="15">
      <c r="A121" s="186" t="s">
        <v>15</v>
      </c>
      <c r="B121" s="355">
        <v>0.53529958</v>
      </c>
      <c r="C121" s="355">
        <v>-0.61816734000000018</v>
      </c>
      <c r="D121" s="355">
        <v>0.10420668999999987</v>
      </c>
      <c r="E121" s="355">
        <v>0.2010363370385454</v>
      </c>
      <c r="F121" s="356">
        <v>0.22237526703854507</v>
      </c>
      <c r="G121" s="355">
        <v>0.65</v>
      </c>
      <c r="H121" s="355">
        <v>0.55400000000000005</v>
      </c>
      <c r="I121" s="355">
        <v>2.8439999999999999</v>
      </c>
      <c r="J121" s="355">
        <v>0.34399999999999997</v>
      </c>
      <c r="K121" s="356">
        <v>4.3920000000000003</v>
      </c>
      <c r="L121" s="355">
        <v>0.54400000000000004</v>
      </c>
      <c r="M121" s="355">
        <v>0.77</v>
      </c>
      <c r="N121" s="355">
        <v>1.075</v>
      </c>
      <c r="O121" s="355">
        <v>3.94</v>
      </c>
      <c r="P121" s="357">
        <v>6.3</v>
      </c>
      <c r="Q121" s="355">
        <v>-7.0000000000000007E-2</v>
      </c>
      <c r="R121" s="355">
        <v>0.51200000000000001</v>
      </c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</row>
    <row r="122" spans="1:35" s="198" customFormat="1" ht="15">
      <c r="A122" s="215" t="s">
        <v>17</v>
      </c>
      <c r="B122" s="312">
        <v>20.13717294737009</v>
      </c>
      <c r="C122" s="312">
        <v>36.471705741846208</v>
      </c>
      <c r="D122" s="312">
        <v>45.943189375491706</v>
      </c>
      <c r="E122" s="312">
        <v>14.724276869661756</v>
      </c>
      <c r="F122" s="313">
        <v>117.27634493436976</v>
      </c>
      <c r="G122" s="312">
        <v>25.103000000000002</v>
      </c>
      <c r="H122" s="312">
        <v>22.660999999999998</v>
      </c>
      <c r="I122" s="312">
        <v>25.207000000000001</v>
      </c>
      <c r="J122" s="312">
        <v>7.1079999999999997</v>
      </c>
      <c r="K122" s="313">
        <v>80.078999999999994</v>
      </c>
      <c r="L122" s="312">
        <v>15.771999999999998</v>
      </c>
      <c r="M122" s="312">
        <v>19.889000000000003</v>
      </c>
      <c r="N122" s="312">
        <v>23.764999999999997</v>
      </c>
      <c r="O122" s="312">
        <v>22.8</v>
      </c>
      <c r="P122" s="358">
        <v>82.2</v>
      </c>
      <c r="Q122" s="312">
        <v>23.946999999999999</v>
      </c>
      <c r="R122" s="312">
        <v>30.126000000000005</v>
      </c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</row>
    <row r="123" spans="1:35" s="183" customFormat="1" ht="15">
      <c r="A123" s="186" t="s">
        <v>187</v>
      </c>
      <c r="B123" s="355">
        <v>-9.1015674102300004</v>
      </c>
      <c r="C123" s="355">
        <v>-6.642910479770002</v>
      </c>
      <c r="D123" s="355">
        <v>-8.4604337499999964</v>
      </c>
      <c r="E123" s="355">
        <v>-2.7359530200000006</v>
      </c>
      <c r="F123" s="356">
        <v>-26.940864659999999</v>
      </c>
      <c r="G123" s="355">
        <v>-2.2509999999999999</v>
      </c>
      <c r="H123" s="355">
        <v>-6.4989999999999997</v>
      </c>
      <c r="I123" s="355">
        <v>-9.6379999999999999</v>
      </c>
      <c r="J123" s="355">
        <v>-4.6769999999999996</v>
      </c>
      <c r="K123" s="356">
        <v>-23.065000000000001</v>
      </c>
      <c r="L123" s="355">
        <v>-5.7610000000000001</v>
      </c>
      <c r="M123" s="355">
        <v>-5.9669999999999996</v>
      </c>
      <c r="N123" s="355">
        <v>-4.5810000000000004</v>
      </c>
      <c r="O123" s="355">
        <v>-2.319</v>
      </c>
      <c r="P123" s="357">
        <v>-18.628</v>
      </c>
      <c r="Q123" s="355">
        <v>-5.2549999999999999</v>
      </c>
      <c r="R123" s="355">
        <v>-5.7919999999999998</v>
      </c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</row>
    <row r="124" spans="1:35" s="198" customFormat="1" ht="15">
      <c r="A124" s="215" t="s">
        <v>180</v>
      </c>
      <c r="B124" s="312">
        <v>11.035605537140089</v>
      </c>
      <c r="C124" s="312">
        <v>29.828795262076206</v>
      </c>
      <c r="D124" s="312">
        <v>37.482755625491706</v>
      </c>
      <c r="E124" s="312">
        <v>11.988323849661755</v>
      </c>
      <c r="F124" s="313">
        <v>90.335480274369758</v>
      </c>
      <c r="G124" s="312">
        <v>22.852</v>
      </c>
      <c r="H124" s="312">
        <v>16.161999999999999</v>
      </c>
      <c r="I124" s="312">
        <v>15.569000000000001</v>
      </c>
      <c r="J124" s="312">
        <v>2.431</v>
      </c>
      <c r="K124" s="313">
        <v>57.013999999999996</v>
      </c>
      <c r="L124" s="312">
        <v>10.010999999999999</v>
      </c>
      <c r="M124" s="312">
        <v>13.922000000000004</v>
      </c>
      <c r="N124" s="312">
        <v>19.183999999999997</v>
      </c>
      <c r="O124" s="312">
        <v>20.5</v>
      </c>
      <c r="P124" s="358">
        <v>63.6</v>
      </c>
      <c r="Q124" s="312">
        <v>18.692</v>
      </c>
      <c r="R124" s="312">
        <v>24.334000000000003</v>
      </c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</row>
    <row r="125" spans="1:35" s="183" customFormat="1" ht="15">
      <c r="A125" s="186" t="s">
        <v>181</v>
      </c>
      <c r="B125" s="355">
        <v>-4.3246701919600001</v>
      </c>
      <c r="C125" s="355">
        <v>-9.9956466120399998</v>
      </c>
      <c r="D125" s="355">
        <v>-9.5609476669999989</v>
      </c>
      <c r="E125" s="355">
        <v>-1.7430006069999981</v>
      </c>
      <c r="F125" s="356">
        <v>-25.624265077999997</v>
      </c>
      <c r="G125" s="355">
        <v>-6.6609999999999996</v>
      </c>
      <c r="H125" s="355">
        <v>-4.7729999999999997</v>
      </c>
      <c r="I125" s="355">
        <v>-4.8419999999999996</v>
      </c>
      <c r="J125" s="355">
        <v>0.45400000000000001</v>
      </c>
      <c r="K125" s="356">
        <v>-15.821999999999999</v>
      </c>
      <c r="L125" s="355">
        <v>-3.4369999999999998</v>
      </c>
      <c r="M125" s="355">
        <v>-4.5330000000000004</v>
      </c>
      <c r="N125" s="355">
        <v>-6.3440000000000003</v>
      </c>
      <c r="O125" s="355">
        <v>-5.633</v>
      </c>
      <c r="P125" s="357">
        <v>-19.946999999999999</v>
      </c>
      <c r="Q125" s="355">
        <v>-5.5720000000000001</v>
      </c>
      <c r="R125" s="355">
        <v>-7.1360000000000001</v>
      </c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</row>
    <row r="126" spans="1:35" s="183" customFormat="1" ht="15">
      <c r="A126" s="186" t="s">
        <v>342</v>
      </c>
      <c r="B126" s="355">
        <v>0</v>
      </c>
      <c r="C126" s="355">
        <v>0</v>
      </c>
      <c r="D126" s="355">
        <v>0</v>
      </c>
      <c r="E126" s="355">
        <v>0</v>
      </c>
      <c r="F126" s="356">
        <v>0</v>
      </c>
      <c r="G126" s="355">
        <v>0</v>
      </c>
      <c r="H126" s="355">
        <v>0</v>
      </c>
      <c r="I126" s="355">
        <v>0</v>
      </c>
      <c r="J126" s="355">
        <v>0</v>
      </c>
      <c r="K126" s="356">
        <v>0</v>
      </c>
      <c r="L126" s="355">
        <v>0</v>
      </c>
      <c r="M126" s="355">
        <v>0</v>
      </c>
      <c r="N126" s="355">
        <v>0</v>
      </c>
      <c r="O126" s="355">
        <v>-0.66</v>
      </c>
      <c r="P126" s="357">
        <v>-0.66</v>
      </c>
      <c r="Q126" s="355">
        <v>0</v>
      </c>
      <c r="R126" s="355">
        <v>0</v>
      </c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</row>
    <row r="127" spans="1:35" s="198" customFormat="1" ht="15">
      <c r="A127" s="291" t="s">
        <v>182</v>
      </c>
      <c r="B127" s="312">
        <v>6.7109353451800891</v>
      </c>
      <c r="C127" s="312">
        <v>19.833148650036208</v>
      </c>
      <c r="D127" s="312">
        <v>27.921807958491705</v>
      </c>
      <c r="E127" s="312">
        <v>10.245323242661758</v>
      </c>
      <c r="F127" s="313">
        <v>64.711215196369764</v>
      </c>
      <c r="G127" s="312">
        <v>16.191000000000003</v>
      </c>
      <c r="H127" s="312">
        <v>11.388999999999999</v>
      </c>
      <c r="I127" s="312">
        <v>10.727</v>
      </c>
      <c r="J127" s="312">
        <v>2.8850000000000002</v>
      </c>
      <c r="K127" s="313">
        <v>41.191999999999993</v>
      </c>
      <c r="L127" s="312">
        <v>6.5739999999999998</v>
      </c>
      <c r="M127" s="312">
        <v>9.3890000000000029</v>
      </c>
      <c r="N127" s="312">
        <v>12.839999999999996</v>
      </c>
      <c r="O127" s="312">
        <v>14.2</v>
      </c>
      <c r="P127" s="358">
        <v>43</v>
      </c>
      <c r="Q127" s="312">
        <v>13.120000000000001</v>
      </c>
      <c r="R127" s="312">
        <v>17.198000000000004</v>
      </c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</row>
    <row r="128" spans="1:35" s="183" customFormat="1" ht="6" customHeight="1" thickBot="1">
      <c r="A128" s="215"/>
      <c r="B128" s="215"/>
      <c r="C128" s="215"/>
      <c r="D128" s="215"/>
      <c r="E128" s="215"/>
      <c r="F128" s="359"/>
      <c r="G128" s="215"/>
      <c r="H128" s="215"/>
      <c r="I128" s="215"/>
      <c r="J128" s="215"/>
      <c r="K128" s="359"/>
      <c r="L128" s="215"/>
      <c r="M128" s="215"/>
      <c r="N128" s="215"/>
      <c r="O128" s="215"/>
      <c r="P128" s="360"/>
      <c r="Q128" s="215"/>
      <c r="R128" s="215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</row>
    <row r="129" spans="1:35" s="183" customFormat="1" ht="5.25" customHeight="1">
      <c r="A129" s="308"/>
      <c r="B129" s="308"/>
      <c r="C129" s="308"/>
      <c r="D129" s="308"/>
      <c r="E129" s="308"/>
      <c r="F129" s="361"/>
      <c r="G129" s="308"/>
      <c r="H129" s="308"/>
      <c r="I129" s="308"/>
      <c r="J129" s="308"/>
      <c r="K129" s="361"/>
      <c r="L129" s="308"/>
      <c r="M129" s="308"/>
      <c r="N129" s="308"/>
      <c r="O129" s="308"/>
      <c r="P129" s="362"/>
      <c r="Q129" s="308"/>
      <c r="R129" s="308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</row>
    <row r="130" spans="1:35" s="198" customFormat="1" ht="15">
      <c r="A130" s="291" t="s">
        <v>162</v>
      </c>
      <c r="B130" s="340">
        <v>32.350605610449996</v>
      </c>
      <c r="C130" s="340">
        <v>60.121294109549993</v>
      </c>
      <c r="D130" s="340">
        <v>64.404132439999955</v>
      </c>
      <c r="E130" s="340">
        <v>43.287953110000032</v>
      </c>
      <c r="F130" s="341">
        <v>200.16398526999998</v>
      </c>
      <c r="G130" s="340">
        <v>47.481000000000002</v>
      </c>
      <c r="H130" s="340">
        <v>42.052</v>
      </c>
      <c r="I130" s="340">
        <v>40.896000000000001</v>
      </c>
      <c r="J130" s="340">
        <v>21.638000000000002</v>
      </c>
      <c r="K130" s="341">
        <v>152.06700000000001</v>
      </c>
      <c r="L130" s="340">
        <v>35.555</v>
      </c>
      <c r="M130" s="340">
        <v>42.781999999999996</v>
      </c>
      <c r="N130" s="340">
        <v>49.896000000000001</v>
      </c>
      <c r="O130" s="340">
        <v>47.085999999999999</v>
      </c>
      <c r="P130" s="363">
        <v>175.31900000000002</v>
      </c>
      <c r="Q130" s="312">
        <v>44.186999999999998</v>
      </c>
      <c r="R130" s="340">
        <v>53.976999999999997</v>
      </c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</row>
    <row r="131" spans="1:35" s="198" customFormat="1" ht="15">
      <c r="A131" s="291" t="s">
        <v>347</v>
      </c>
      <c r="B131" s="340">
        <v>348.99612903483302</v>
      </c>
      <c r="C131" s="340">
        <v>375.89890749966401</v>
      </c>
      <c r="D131" s="340">
        <v>386.23169628825207</v>
      </c>
      <c r="E131" s="340">
        <v>393</v>
      </c>
      <c r="F131" s="341">
        <v>377.02759267554364</v>
      </c>
      <c r="G131" s="340">
        <v>380.46826846165266</v>
      </c>
      <c r="H131" s="340">
        <v>371.65052378447803</v>
      </c>
      <c r="I131" s="340">
        <v>361.01076737927025</v>
      </c>
      <c r="J131" s="340">
        <v>351.59564680740789</v>
      </c>
      <c r="K131" s="341">
        <v>365.79457677791305</v>
      </c>
      <c r="L131" s="340">
        <v>338.02530630186283</v>
      </c>
      <c r="M131" s="340">
        <v>342.66425077809589</v>
      </c>
      <c r="N131" s="340">
        <v>341.68745473178734</v>
      </c>
      <c r="O131" s="340">
        <v>353.51229062651197</v>
      </c>
      <c r="P131" s="363">
        <v>343.97232560956451</v>
      </c>
      <c r="Q131" s="312">
        <v>359.06952449458885</v>
      </c>
      <c r="R131" s="340">
        <v>355.15969844418402</v>
      </c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</row>
    <row r="132" spans="1:35" ht="4.5" customHeight="1" thickBot="1">
      <c r="A132" s="314"/>
      <c r="B132" s="314"/>
      <c r="C132" s="314"/>
      <c r="D132" s="314"/>
      <c r="E132" s="314"/>
      <c r="F132" s="314"/>
      <c r="G132" s="314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</row>
    <row r="133" spans="1:35" s="201" customFormat="1" ht="15">
      <c r="A133" s="322" t="s">
        <v>356</v>
      </c>
      <c r="B133" s="322"/>
      <c r="C133" s="322"/>
      <c r="D133" s="322"/>
      <c r="E133" s="322"/>
      <c r="F133" s="322"/>
      <c r="G133" s="322"/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2"/>
      <c r="S133" s="180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</row>
    <row r="134" spans="1:35" s="201" customFormat="1" ht="15">
      <c r="A134" s="322" t="s">
        <v>265</v>
      </c>
      <c r="F134" s="178"/>
      <c r="J134" s="178"/>
      <c r="K134" s="178"/>
      <c r="L134" s="178"/>
      <c r="M134" s="178"/>
      <c r="N134" s="178"/>
      <c r="O134" s="180"/>
      <c r="P134" s="180"/>
      <c r="Q134" s="180"/>
      <c r="R134" s="178"/>
      <c r="S134" s="180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</row>
    <row r="135" spans="1:35" s="201" customFormat="1" ht="15">
      <c r="A135" s="322" t="s">
        <v>343</v>
      </c>
      <c r="F135" s="178"/>
      <c r="J135" s="178"/>
      <c r="K135" s="178"/>
      <c r="L135" s="178"/>
      <c r="M135" s="178"/>
      <c r="N135" s="178"/>
      <c r="O135" s="180"/>
      <c r="P135" s="180"/>
      <c r="Q135" s="180"/>
      <c r="R135" s="178"/>
      <c r="S135" s="180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</row>
    <row r="136" spans="1:35"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</row>
    <row r="137" spans="1:35" s="201" customFormat="1" ht="15.75">
      <c r="A137" s="281" t="s">
        <v>126</v>
      </c>
      <c r="B137" s="183"/>
      <c r="C137" s="183"/>
      <c r="D137" s="183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80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</row>
    <row r="138" spans="1:35" s="259" customFormat="1" ht="16.5" thickBot="1">
      <c r="A138" s="306" t="s">
        <v>224</v>
      </c>
      <c r="B138" s="306" t="s">
        <v>133</v>
      </c>
      <c r="C138" s="306" t="s">
        <v>194</v>
      </c>
      <c r="D138" s="306" t="s">
        <v>195</v>
      </c>
      <c r="E138" s="306" t="s">
        <v>165</v>
      </c>
      <c r="F138" s="353">
        <v>2010</v>
      </c>
      <c r="G138" s="306" t="s">
        <v>164</v>
      </c>
      <c r="H138" s="306" t="s">
        <v>245</v>
      </c>
      <c r="I138" s="306" t="s">
        <v>246</v>
      </c>
      <c r="J138" s="306" t="s">
        <v>247</v>
      </c>
      <c r="K138" s="353">
        <v>2011</v>
      </c>
      <c r="L138" s="306" t="s">
        <v>257</v>
      </c>
      <c r="M138" s="306" t="s">
        <v>258</v>
      </c>
      <c r="N138" s="306" t="s">
        <v>259</v>
      </c>
      <c r="O138" s="306" t="s">
        <v>260</v>
      </c>
      <c r="P138" s="354">
        <v>2012</v>
      </c>
      <c r="Q138" s="306" t="s">
        <v>279</v>
      </c>
      <c r="R138" s="306" t="s">
        <v>351</v>
      </c>
      <c r="S138" s="282"/>
      <c r="T138" s="263"/>
      <c r="U138" s="263"/>
      <c r="V138" s="263"/>
      <c r="W138" s="263"/>
      <c r="X138" s="263"/>
      <c r="Y138" s="263"/>
      <c r="Z138" s="263"/>
      <c r="AA138" s="263"/>
      <c r="AB138" s="263"/>
      <c r="AC138" s="263"/>
      <c r="AD138" s="263"/>
      <c r="AE138" s="263"/>
      <c r="AF138" s="263"/>
      <c r="AG138" s="263"/>
      <c r="AH138" s="263"/>
      <c r="AI138" s="263"/>
    </row>
    <row r="139" spans="1:35" ht="15">
      <c r="A139" s="215" t="s">
        <v>126</v>
      </c>
      <c r="B139" s="340">
        <v>33.678374228360092</v>
      </c>
      <c r="C139" s="340">
        <v>54.478948850856199</v>
      </c>
      <c r="D139" s="340">
        <v>61.511340405491701</v>
      </c>
      <c r="E139" s="340">
        <v>28.591682472623216</v>
      </c>
      <c r="F139" s="341">
        <v>178.26034595733123</v>
      </c>
      <c r="G139" s="340">
        <v>39.268000000000001</v>
      </c>
      <c r="H139" s="340">
        <v>35.976999999999997</v>
      </c>
      <c r="I139" s="340">
        <v>39.47</v>
      </c>
      <c r="J139" s="340">
        <v>24.431999999999999</v>
      </c>
      <c r="K139" s="341">
        <v>139.14699999999999</v>
      </c>
      <c r="L139" s="340">
        <v>30.681999999999999</v>
      </c>
      <c r="M139" s="340">
        <v>33.715000000000003</v>
      </c>
      <c r="N139" s="340">
        <v>38.26</v>
      </c>
      <c r="O139" s="340">
        <v>36.652000000000001</v>
      </c>
      <c r="P139" s="363">
        <v>139.30900000000003</v>
      </c>
      <c r="Q139" s="312">
        <v>43.548000000000002</v>
      </c>
      <c r="R139" s="340">
        <v>48.273000000000003</v>
      </c>
    </row>
    <row r="140" spans="1:35" ht="15">
      <c r="A140" s="186" t="s">
        <v>237</v>
      </c>
      <c r="B140" s="355">
        <v>0</v>
      </c>
      <c r="C140" s="355">
        <v>5.6450794000000002</v>
      </c>
      <c r="D140" s="355">
        <v>2.9805985999999995</v>
      </c>
      <c r="E140" s="355">
        <v>-3.7737817999999996</v>
      </c>
      <c r="F140" s="356">
        <v>4.8518962000000005</v>
      </c>
      <c r="G140" s="355">
        <v>6.726</v>
      </c>
      <c r="H140" s="355">
        <v>2.9620000000000002</v>
      </c>
      <c r="I140" s="355">
        <v>1.51</v>
      </c>
      <c r="J140" s="355">
        <v>-0.76400000000000001</v>
      </c>
      <c r="K140" s="356">
        <v>10.433999999999999</v>
      </c>
      <c r="L140" s="355">
        <v>5.048</v>
      </c>
      <c r="M140" s="355">
        <v>7.5030000000000001</v>
      </c>
      <c r="N140" s="355">
        <v>9.3789999999999996</v>
      </c>
      <c r="O140" s="355">
        <v>5.6369999999999996</v>
      </c>
      <c r="P140" s="356">
        <v>27.567</v>
      </c>
      <c r="Q140" s="355">
        <v>-3.4060000000000001</v>
      </c>
      <c r="R140" s="355">
        <v>-2.895</v>
      </c>
    </row>
    <row r="141" spans="1:35" ht="15">
      <c r="A141" s="186" t="s">
        <v>18</v>
      </c>
      <c r="B141" s="355">
        <v>9.4255569405213388E-2</v>
      </c>
      <c r="C141" s="355">
        <v>0.25958436137846053</v>
      </c>
      <c r="D141" s="355">
        <v>5.7113804508286022E-2</v>
      </c>
      <c r="E141" s="355">
        <v>0.85673018737681927</v>
      </c>
      <c r="F141" s="356">
        <v>1.2676839226687791</v>
      </c>
      <c r="G141" s="355">
        <v>1.835</v>
      </c>
      <c r="H141" s="355">
        <v>2.556</v>
      </c>
      <c r="I141" s="355">
        <v>0.60499999999999998</v>
      </c>
      <c r="J141" s="355">
        <v>1.8129999999999999</v>
      </c>
      <c r="K141" s="356">
        <v>6.8090000000000002</v>
      </c>
      <c r="L141" s="355">
        <v>0.5</v>
      </c>
      <c r="M141" s="355">
        <v>0.73899999999999999</v>
      </c>
      <c r="N141" s="355">
        <v>0.34399999999999997</v>
      </c>
      <c r="O141" s="355">
        <v>3.1110000000000002</v>
      </c>
      <c r="P141" s="356">
        <v>4.694</v>
      </c>
      <c r="Q141" s="355">
        <v>0.441</v>
      </c>
      <c r="R141" s="355">
        <v>5.39</v>
      </c>
    </row>
    <row r="142" spans="1:35" ht="15">
      <c r="A142" s="186" t="s">
        <v>145</v>
      </c>
      <c r="B142" s="355">
        <v>0</v>
      </c>
      <c r="C142" s="355">
        <v>0.2</v>
      </c>
      <c r="D142" s="355">
        <v>0.60536933000000004</v>
      </c>
      <c r="E142" s="355">
        <v>16.795489229999998</v>
      </c>
      <c r="F142" s="356">
        <v>17.600858559999999</v>
      </c>
      <c r="G142" s="355">
        <v>-1.2E-2</v>
      </c>
      <c r="H142" s="355">
        <v>1.379</v>
      </c>
      <c r="I142" s="355">
        <v>1.131</v>
      </c>
      <c r="J142" s="355">
        <v>-4.0839999999999996</v>
      </c>
      <c r="K142" s="356">
        <v>-1.5860000000000001</v>
      </c>
      <c r="L142" s="355">
        <v>-1.1220000000000001</v>
      </c>
      <c r="M142" s="355">
        <v>-0.373</v>
      </c>
      <c r="N142" s="355">
        <v>3.6999999999999998E-2</v>
      </c>
      <c r="O142" s="355">
        <v>5.8000000000000003E-2</v>
      </c>
      <c r="P142" s="356">
        <v>-1.4000000000000001</v>
      </c>
      <c r="Q142" s="355">
        <v>4.9000000000000002E-2</v>
      </c>
      <c r="R142" s="355">
        <v>0.54100000000000004</v>
      </c>
    </row>
    <row r="143" spans="1:35" ht="15">
      <c r="A143" s="186" t="s">
        <v>158</v>
      </c>
      <c r="B143" s="355">
        <v>-1.4220241873153108</v>
      </c>
      <c r="C143" s="355">
        <v>-0.46231850268468905</v>
      </c>
      <c r="D143" s="355">
        <v>-0.75028970000000006</v>
      </c>
      <c r="E143" s="355">
        <v>0.81783302000000047</v>
      </c>
      <c r="F143" s="356">
        <v>-1.8167993699999998</v>
      </c>
      <c r="G143" s="355">
        <v>-0.33600000000000002</v>
      </c>
      <c r="H143" s="355">
        <v>-0.82199999999999995</v>
      </c>
      <c r="I143" s="355">
        <v>-1.82</v>
      </c>
      <c r="J143" s="355">
        <v>0.2410000000000001</v>
      </c>
      <c r="K143" s="356">
        <v>-2.7370000000000001</v>
      </c>
      <c r="L143" s="355">
        <v>0.44700000000000001</v>
      </c>
      <c r="M143" s="355">
        <v>1.198</v>
      </c>
      <c r="N143" s="355">
        <v>1.8759999999999999</v>
      </c>
      <c r="O143" s="355">
        <v>1.6279999999999999</v>
      </c>
      <c r="P143" s="356">
        <v>5.149</v>
      </c>
      <c r="Q143" s="355">
        <v>3.5550000000000002</v>
      </c>
      <c r="R143" s="355">
        <v>2.6680000000000001</v>
      </c>
    </row>
    <row r="144" spans="1:35" ht="15.75" thickBot="1">
      <c r="A144" s="314" t="s">
        <v>162</v>
      </c>
      <c r="B144" s="364">
        <v>32.350605610449996</v>
      </c>
      <c r="C144" s="364">
        <v>60.121294109549993</v>
      </c>
      <c r="D144" s="364">
        <v>64.404132439999955</v>
      </c>
      <c r="E144" s="364">
        <v>43.287953110000032</v>
      </c>
      <c r="F144" s="365">
        <v>200.16398526999998</v>
      </c>
      <c r="G144" s="364">
        <v>47.481000000000002</v>
      </c>
      <c r="H144" s="364">
        <v>42.052</v>
      </c>
      <c r="I144" s="364">
        <v>40.896000000000001</v>
      </c>
      <c r="J144" s="364">
        <v>21.637999999999998</v>
      </c>
      <c r="K144" s="365">
        <v>152.06700000000001</v>
      </c>
      <c r="L144" s="364">
        <v>35.555</v>
      </c>
      <c r="M144" s="364">
        <v>42.782000000000004</v>
      </c>
      <c r="N144" s="364">
        <v>49.895999999999994</v>
      </c>
      <c r="O144" s="364">
        <v>47.085999999999999</v>
      </c>
      <c r="P144" s="365">
        <v>175.31900000000002</v>
      </c>
      <c r="Q144" s="366">
        <v>44.187000000000005</v>
      </c>
      <c r="R144" s="364">
        <v>53.976999999999997</v>
      </c>
    </row>
    <row r="145" spans="1:35"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</row>
    <row r="146" spans="1:35"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</row>
    <row r="147" spans="1:35" s="201" customFormat="1" ht="15.75">
      <c r="A147" s="281" t="s">
        <v>266</v>
      </c>
      <c r="B147" s="183"/>
      <c r="C147" s="183"/>
      <c r="D147" s="183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80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</row>
    <row r="148" spans="1:35" s="259" customFormat="1" ht="16.5" thickBot="1">
      <c r="A148" s="306" t="s">
        <v>224</v>
      </c>
      <c r="B148" s="306" t="s">
        <v>133</v>
      </c>
      <c r="C148" s="306" t="s">
        <v>194</v>
      </c>
      <c r="D148" s="306" t="s">
        <v>195</v>
      </c>
      <c r="E148" s="306" t="s">
        <v>165</v>
      </c>
      <c r="F148" s="353">
        <v>2010</v>
      </c>
      <c r="G148" s="306" t="s">
        <v>164</v>
      </c>
      <c r="H148" s="306" t="s">
        <v>245</v>
      </c>
      <c r="I148" s="306" t="s">
        <v>246</v>
      </c>
      <c r="J148" s="306" t="s">
        <v>247</v>
      </c>
      <c r="K148" s="353">
        <v>2011</v>
      </c>
      <c r="L148" s="306" t="s">
        <v>257</v>
      </c>
      <c r="M148" s="306" t="s">
        <v>258</v>
      </c>
      <c r="N148" s="306" t="s">
        <v>259</v>
      </c>
      <c r="O148" s="306" t="s">
        <v>260</v>
      </c>
      <c r="P148" s="354">
        <v>2012</v>
      </c>
      <c r="Q148" s="306" t="s">
        <v>279</v>
      </c>
      <c r="R148" s="306" t="s">
        <v>351</v>
      </c>
      <c r="S148" s="282"/>
      <c r="T148" s="263"/>
      <c r="U148" s="263"/>
      <c r="V148" s="263"/>
      <c r="W148" s="263"/>
      <c r="X148" s="263"/>
      <c r="Y148" s="263"/>
      <c r="Z148" s="263"/>
      <c r="AA148" s="263"/>
      <c r="AB148" s="263"/>
      <c r="AC148" s="263"/>
      <c r="AD148" s="263"/>
      <c r="AE148" s="263"/>
      <c r="AF148" s="263"/>
      <c r="AG148" s="263"/>
      <c r="AH148" s="263"/>
      <c r="AI148" s="263"/>
    </row>
    <row r="149" spans="1:35" ht="15">
      <c r="A149" s="186" t="s">
        <v>129</v>
      </c>
      <c r="B149" s="340">
        <v>97.144518590890002</v>
      </c>
      <c r="C149" s="340">
        <v>103.22333191</v>
      </c>
      <c r="D149" s="340">
        <v>106.73331109</v>
      </c>
      <c r="E149" s="340">
        <v>105.91123838999999</v>
      </c>
      <c r="F149" s="341">
        <v>413.01239998089</v>
      </c>
      <c r="G149" s="340">
        <v>105.50700000000001</v>
      </c>
      <c r="H149" s="340">
        <v>110.595</v>
      </c>
      <c r="I149" s="340">
        <v>107.949</v>
      </c>
      <c r="J149" s="340">
        <v>112.462</v>
      </c>
      <c r="K149" s="341">
        <v>436.51299999999998</v>
      </c>
      <c r="L149" s="340">
        <v>111.413</v>
      </c>
      <c r="M149" s="340">
        <v>101.866</v>
      </c>
      <c r="N149" s="340">
        <v>93.405000000000001</v>
      </c>
      <c r="O149" s="340">
        <v>87.575000000000003</v>
      </c>
      <c r="P149" s="341">
        <v>394.25899999999996</v>
      </c>
      <c r="Q149" s="355">
        <v>86.412999999999997</v>
      </c>
      <c r="R149" s="340">
        <v>76.828999999999994</v>
      </c>
    </row>
    <row r="150" spans="1:35" ht="15">
      <c r="A150" s="186" t="s">
        <v>127</v>
      </c>
      <c r="B150" s="355">
        <v>100.43429697566116</v>
      </c>
      <c r="C150" s="355">
        <v>113.18336089870334</v>
      </c>
      <c r="D150" s="355">
        <v>134.394023566177</v>
      </c>
      <c r="E150" s="355">
        <v>139.9530953771451</v>
      </c>
      <c r="F150" s="356">
        <v>487.96477681768658</v>
      </c>
      <c r="G150" s="355">
        <v>131.87100000000001</v>
      </c>
      <c r="H150" s="355">
        <v>110.251</v>
      </c>
      <c r="I150" s="355">
        <v>104.581</v>
      </c>
      <c r="J150" s="355">
        <v>122.789</v>
      </c>
      <c r="K150" s="356">
        <v>469.49200000000002</v>
      </c>
      <c r="L150" s="355">
        <v>117.285</v>
      </c>
      <c r="M150" s="355">
        <v>105.65300000000001</v>
      </c>
      <c r="N150" s="355">
        <v>117.651</v>
      </c>
      <c r="O150" s="355">
        <v>138.58000000000001</v>
      </c>
      <c r="P150" s="356">
        <v>479.16899999999998</v>
      </c>
      <c r="Q150" s="355">
        <v>128.786</v>
      </c>
      <c r="R150" s="355">
        <v>120.12300000000002</v>
      </c>
    </row>
    <row r="151" spans="1:35" ht="15">
      <c r="A151" s="186" t="s">
        <v>268</v>
      </c>
      <c r="B151" s="355">
        <v>3.7693064569099999</v>
      </c>
      <c r="C151" s="355">
        <v>20.813610950000001</v>
      </c>
      <c r="D151" s="355">
        <v>13.016588910000001</v>
      </c>
      <c r="E151" s="355">
        <v>14.588361619999999</v>
      </c>
      <c r="F151" s="356">
        <v>52.187867936910003</v>
      </c>
      <c r="G151" s="355">
        <v>15.646000000000001</v>
      </c>
      <c r="H151" s="355">
        <v>8.6980000000000004</v>
      </c>
      <c r="I151" s="355">
        <v>9.1389999999999993</v>
      </c>
      <c r="J151" s="355">
        <v>22.824000000000002</v>
      </c>
      <c r="K151" s="356">
        <v>56.307000000000002</v>
      </c>
      <c r="L151" s="355">
        <v>14.593999999999999</v>
      </c>
      <c r="M151" s="355">
        <v>22.382000000000001</v>
      </c>
      <c r="N151" s="355">
        <v>9.5350000000000001</v>
      </c>
      <c r="O151" s="355">
        <v>7.5750000000000002</v>
      </c>
      <c r="P151" s="356">
        <v>54.085999999999999</v>
      </c>
      <c r="Q151" s="355">
        <v>11.739000000000001</v>
      </c>
      <c r="R151" s="355">
        <v>10.795999999999999</v>
      </c>
    </row>
    <row r="152" spans="1:35" ht="15">
      <c r="A152" s="186" t="s">
        <v>270</v>
      </c>
      <c r="B152" s="355">
        <v>15.877300360278854</v>
      </c>
      <c r="C152" s="355">
        <v>11.815913451296662</v>
      </c>
      <c r="D152" s="355">
        <v>12.328253243823017</v>
      </c>
      <c r="E152" s="355">
        <v>20.118704272854888</v>
      </c>
      <c r="F152" s="356">
        <v>60.140171328253416</v>
      </c>
      <c r="G152" s="355">
        <v>18.794</v>
      </c>
      <c r="H152" s="355">
        <v>22.030999999999999</v>
      </c>
      <c r="I152" s="355">
        <v>24.419</v>
      </c>
      <c r="J152" s="355">
        <v>13.005000000000001</v>
      </c>
      <c r="K152" s="356">
        <v>78.248999999999995</v>
      </c>
      <c r="L152" s="355">
        <v>18.585999999999999</v>
      </c>
      <c r="M152" s="355">
        <v>16.262</v>
      </c>
      <c r="N152" s="355">
        <v>21.638000000000002</v>
      </c>
      <c r="O152" s="355">
        <v>29.657</v>
      </c>
      <c r="P152" s="356">
        <v>86.143000000000001</v>
      </c>
      <c r="Q152" s="355">
        <v>20.478999999999999</v>
      </c>
      <c r="R152" s="355">
        <v>20.04</v>
      </c>
    </row>
    <row r="153" spans="1:35" ht="15">
      <c r="A153" s="186" t="s">
        <v>208</v>
      </c>
      <c r="B153" s="355">
        <v>3.1187353305299998</v>
      </c>
      <c r="C153" s="355">
        <v>9.7557125799999991</v>
      </c>
      <c r="D153" s="355">
        <v>6.2375846800000003</v>
      </c>
      <c r="E153" s="355">
        <v>1.5339777699999999</v>
      </c>
      <c r="F153" s="356">
        <v>20.646010360529999</v>
      </c>
      <c r="G153" s="355">
        <v>1.873</v>
      </c>
      <c r="H153" s="355">
        <v>4.242</v>
      </c>
      <c r="I153" s="355">
        <v>3.0409999999999999</v>
      </c>
      <c r="J153" s="355">
        <v>0.91100000000000003</v>
      </c>
      <c r="K153" s="356">
        <v>10.067</v>
      </c>
      <c r="L153" s="355">
        <v>1.4970000000000001</v>
      </c>
      <c r="M153" s="355">
        <v>6.8</v>
      </c>
      <c r="N153" s="355">
        <v>4.7210000000000001</v>
      </c>
      <c r="O153" s="355">
        <v>0.89600000000000002</v>
      </c>
      <c r="P153" s="356">
        <v>13.914000000000001</v>
      </c>
      <c r="Q153" s="355">
        <v>1.649</v>
      </c>
      <c r="R153" s="355">
        <v>8.1760000000000002</v>
      </c>
    </row>
    <row r="154" spans="1:35" ht="15">
      <c r="A154" s="186" t="s">
        <v>7</v>
      </c>
      <c r="B154" s="355">
        <v>-174.18131999228001</v>
      </c>
      <c r="C154" s="355">
        <v>-158.77380965</v>
      </c>
      <c r="D154" s="355">
        <v>-168.49619555999999</v>
      </c>
      <c r="E154" s="355">
        <v>-180.69388566999999</v>
      </c>
      <c r="F154" s="356">
        <v>-682.1452108722799</v>
      </c>
      <c r="G154" s="355">
        <v>-180.20599999999999</v>
      </c>
      <c r="H154" s="355">
        <v>-186.48699999999999</v>
      </c>
      <c r="I154" s="355">
        <v>-154.29900000000001</v>
      </c>
      <c r="J154" s="355">
        <v>-165.75700000000001</v>
      </c>
      <c r="K154" s="356">
        <v>-686.74900000000002</v>
      </c>
      <c r="L154" s="355">
        <v>-163.09200000000001</v>
      </c>
      <c r="M154" s="355">
        <v>-166.59</v>
      </c>
      <c r="N154" s="355">
        <v>-197.995</v>
      </c>
      <c r="O154" s="355">
        <v>-184.654</v>
      </c>
      <c r="P154" s="356">
        <v>-712.33100000000002</v>
      </c>
      <c r="Q154" s="355">
        <v>-192.017</v>
      </c>
      <c r="R154" s="355">
        <v>-179.13399999999999</v>
      </c>
    </row>
    <row r="155" spans="1:35" ht="15">
      <c r="A155" s="186" t="s">
        <v>269</v>
      </c>
      <c r="B155" s="355">
        <v>-1.7866989808101488</v>
      </c>
      <c r="C155" s="355">
        <v>-3.2044106533509904</v>
      </c>
      <c r="D155" s="355">
        <v>-3.1726003824618978</v>
      </c>
      <c r="E155" s="355">
        <v>-2.1878898454782214</v>
      </c>
      <c r="F155" s="356">
        <v>-10.351599862101258</v>
      </c>
      <c r="G155" s="355">
        <v>-2.2890000000000001</v>
      </c>
      <c r="H155" s="355">
        <v>-2.5819999999999999</v>
      </c>
      <c r="I155" s="355">
        <v>-10.09</v>
      </c>
      <c r="J155" s="355">
        <v>-0.36499999999999999</v>
      </c>
      <c r="K155" s="356">
        <v>-15.326000000000001</v>
      </c>
      <c r="L155" s="355">
        <v>-2.0939999999999999</v>
      </c>
      <c r="M155" s="355">
        <v>-3.7639999999999998</v>
      </c>
      <c r="N155" s="355">
        <v>-9.9480000000000004</v>
      </c>
      <c r="O155" s="355">
        <v>-1.3129999999999999</v>
      </c>
      <c r="P155" s="356">
        <v>-17.119</v>
      </c>
      <c r="Q155" s="355">
        <v>-5.5839999999999996</v>
      </c>
      <c r="R155" s="355">
        <v>-7.79</v>
      </c>
    </row>
    <row r="156" spans="1:35" ht="15">
      <c r="A156" s="186" t="s">
        <v>270</v>
      </c>
      <c r="B156" s="355">
        <v>-4.0434573759979839</v>
      </c>
      <c r="C156" s="355">
        <v>-3.3772580707332707</v>
      </c>
      <c r="D156" s="355">
        <v>-3.3441416115662839</v>
      </c>
      <c r="E156" s="355">
        <v>-4.8930389648190866</v>
      </c>
      <c r="F156" s="356">
        <v>-15.657896023116624</v>
      </c>
      <c r="G156" s="355">
        <v>-3.9089999999999998</v>
      </c>
      <c r="H156" s="355">
        <v>-3.0750000000000002</v>
      </c>
      <c r="I156" s="355">
        <v>-2.9790000000000001</v>
      </c>
      <c r="J156" s="355">
        <v>-17.655000000000001</v>
      </c>
      <c r="K156" s="356">
        <v>-27.618000000000002</v>
      </c>
      <c r="L156" s="355">
        <v>-4.9720000000000004</v>
      </c>
      <c r="M156" s="355">
        <v>-5.3979999999999997</v>
      </c>
      <c r="N156" s="355">
        <v>-5.5389999999999997</v>
      </c>
      <c r="O156" s="355">
        <v>-8.4719999999999995</v>
      </c>
      <c r="P156" s="356">
        <v>-24.381</v>
      </c>
      <c r="Q156" s="355">
        <v>-11.602</v>
      </c>
      <c r="R156" s="355">
        <v>-11.353</v>
      </c>
    </row>
    <row r="157" spans="1:35" ht="15">
      <c r="A157" s="186" t="s">
        <v>128</v>
      </c>
      <c r="B157" s="355">
        <v>0.81134632366000004</v>
      </c>
      <c r="C157" s="355">
        <v>-0.78531132000000003</v>
      </c>
      <c r="D157" s="355">
        <v>-0.22925262000000002</v>
      </c>
      <c r="E157" s="355">
        <v>-0.34615944999999998</v>
      </c>
      <c r="F157" s="356">
        <v>-0.54937706633999994</v>
      </c>
      <c r="G157" s="355">
        <v>-0.79700000000000004</v>
      </c>
      <c r="H157" s="355">
        <v>-0.40300000000000002</v>
      </c>
      <c r="I157" s="355">
        <v>-0.17499999999999999</v>
      </c>
      <c r="J157" s="355">
        <v>-0.13600000000000001</v>
      </c>
      <c r="K157" s="356">
        <v>-1.5110000000000001</v>
      </c>
      <c r="L157" s="355">
        <v>0</v>
      </c>
      <c r="M157" s="355">
        <v>-0.311</v>
      </c>
      <c r="N157" s="355">
        <v>-0.498</v>
      </c>
      <c r="O157" s="355">
        <v>-0.45100000000000001</v>
      </c>
      <c r="P157" s="356">
        <v>-1.26</v>
      </c>
      <c r="Q157" s="355">
        <v>-0.69699999999999995</v>
      </c>
      <c r="R157" s="355">
        <v>-0.48499999999999999</v>
      </c>
    </row>
    <row r="158" spans="1:35" ht="15.75" thickBot="1">
      <c r="A158" s="291" t="s">
        <v>267</v>
      </c>
      <c r="B158" s="364">
        <v>41.144027688841867</v>
      </c>
      <c r="C158" s="364">
        <v>92.651140095915707</v>
      </c>
      <c r="D158" s="364">
        <v>97.467571315971838</v>
      </c>
      <c r="E158" s="364">
        <v>93.984403499702623</v>
      </c>
      <c r="F158" s="365">
        <v>325.24714260043203</v>
      </c>
      <c r="G158" s="364">
        <v>86.489999999999981</v>
      </c>
      <c r="H158" s="364">
        <v>63.270000000000017</v>
      </c>
      <c r="I158" s="364">
        <v>81.586000000000013</v>
      </c>
      <c r="J158" s="364">
        <v>88.077999999999989</v>
      </c>
      <c r="K158" s="365">
        <v>319.42399999999998</v>
      </c>
      <c r="L158" s="364">
        <v>93.216999999999999</v>
      </c>
      <c r="M158" s="364">
        <v>76.90000000000002</v>
      </c>
      <c r="N158" s="364">
        <v>32.969999999999985</v>
      </c>
      <c r="O158" s="364">
        <v>69.393000000000029</v>
      </c>
      <c r="P158" s="365">
        <v>272.48</v>
      </c>
      <c r="Q158" s="364">
        <v>39.166000000000025</v>
      </c>
      <c r="R158" s="364">
        <v>37.201999999999984</v>
      </c>
    </row>
    <row r="159" spans="1:35" ht="3.75" customHeight="1">
      <c r="A159" s="367"/>
      <c r="F159" s="337"/>
      <c r="K159" s="337"/>
      <c r="M159" s="183"/>
      <c r="N159" s="183"/>
      <c r="O159" s="183"/>
      <c r="P159" s="337"/>
      <c r="Q159" s="183"/>
      <c r="R159" s="183"/>
    </row>
    <row r="160" spans="1:35" ht="15">
      <c r="A160" s="291" t="s">
        <v>298</v>
      </c>
      <c r="B160" s="180"/>
      <c r="C160" s="180"/>
      <c r="D160" s="180"/>
      <c r="E160" s="180"/>
      <c r="F160" s="368"/>
      <c r="G160" s="180"/>
      <c r="H160" s="180"/>
      <c r="I160" s="369">
        <v>-14.192</v>
      </c>
      <c r="J160" s="369">
        <v>14.949</v>
      </c>
      <c r="K160" s="368">
        <v>0.82399999999999995</v>
      </c>
      <c r="L160" s="369">
        <v>-12.663</v>
      </c>
      <c r="M160" s="369">
        <v>16.663724560000002</v>
      </c>
      <c r="N160" s="369">
        <v>12.548999999999999</v>
      </c>
      <c r="O160" s="369">
        <v>-17.873724560000003</v>
      </c>
      <c r="P160" s="368">
        <v>-1.3240000000000016</v>
      </c>
      <c r="Q160" s="312">
        <v>18.754999999999999</v>
      </c>
      <c r="R160" s="369">
        <v>11.188000000000002</v>
      </c>
    </row>
    <row r="161" spans="1:35" ht="3.75" customHeight="1" thickBot="1">
      <c r="A161" s="370"/>
      <c r="B161" s="371"/>
      <c r="C161" s="371"/>
      <c r="D161" s="371"/>
      <c r="E161" s="371"/>
      <c r="F161" s="279"/>
      <c r="G161" s="371"/>
      <c r="H161" s="371"/>
      <c r="I161" s="371"/>
      <c r="J161" s="371"/>
      <c r="K161" s="279"/>
      <c r="L161" s="371"/>
      <c r="M161" s="284"/>
      <c r="N161" s="284"/>
      <c r="O161" s="284"/>
      <c r="P161" s="279"/>
      <c r="Q161" s="284"/>
      <c r="R161" s="284"/>
    </row>
    <row r="162" spans="1:35" ht="15">
      <c r="A162" s="367"/>
      <c r="E162" s="178"/>
      <c r="F162" s="178"/>
      <c r="G162" s="178"/>
      <c r="J162" s="178"/>
      <c r="K162" s="178"/>
      <c r="L162" s="178"/>
      <c r="M162" s="183"/>
      <c r="N162" s="183"/>
      <c r="O162" s="178"/>
      <c r="P162" s="178"/>
      <c r="Q162" s="178"/>
      <c r="R162" s="183"/>
    </row>
    <row r="163" spans="1:35" s="178" customFormat="1">
      <c r="S163" s="180"/>
    </row>
    <row r="164" spans="1:35" s="201" customFormat="1" ht="15.75">
      <c r="A164" s="281" t="s">
        <v>188</v>
      </c>
      <c r="B164" s="183"/>
      <c r="C164" s="183"/>
      <c r="D164" s="183"/>
      <c r="E164" s="178"/>
      <c r="F164" s="178"/>
      <c r="G164" s="178"/>
      <c r="H164" s="183"/>
      <c r="I164" s="183"/>
      <c r="J164" s="178"/>
      <c r="K164" s="178"/>
      <c r="L164" s="178"/>
      <c r="M164" s="183"/>
      <c r="N164" s="183"/>
      <c r="O164" s="178"/>
      <c r="P164" s="178"/>
      <c r="Q164" s="178"/>
      <c r="R164" s="183"/>
      <c r="S164" s="180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</row>
    <row r="165" spans="1:35" s="259" customFormat="1" ht="16.5" thickBot="1">
      <c r="A165" s="306" t="s">
        <v>224</v>
      </c>
      <c r="B165" s="306" t="s">
        <v>133</v>
      </c>
      <c r="C165" s="306" t="s">
        <v>194</v>
      </c>
      <c r="D165" s="306" t="s">
        <v>195</v>
      </c>
      <c r="E165" s="306" t="s">
        <v>165</v>
      </c>
      <c r="F165" s="353">
        <v>2010</v>
      </c>
      <c r="G165" s="306" t="s">
        <v>164</v>
      </c>
      <c r="H165" s="306" t="s">
        <v>245</v>
      </c>
      <c r="I165" s="306" t="s">
        <v>246</v>
      </c>
      <c r="J165" s="306" t="s">
        <v>247</v>
      </c>
      <c r="K165" s="353">
        <v>2011</v>
      </c>
      <c r="L165" s="306" t="s">
        <v>257</v>
      </c>
      <c r="M165" s="306" t="s">
        <v>258</v>
      </c>
      <c r="N165" s="306" t="s">
        <v>259</v>
      </c>
      <c r="O165" s="306" t="s">
        <v>260</v>
      </c>
      <c r="P165" s="354">
        <v>2012</v>
      </c>
      <c r="Q165" s="306" t="s">
        <v>279</v>
      </c>
      <c r="R165" s="306" t="s">
        <v>351</v>
      </c>
      <c r="S165" s="282"/>
      <c r="T165" s="263"/>
      <c r="U165" s="263"/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63"/>
      <c r="AF165" s="263"/>
      <c r="AG165" s="263"/>
      <c r="AH165" s="263"/>
      <c r="AI165" s="263"/>
    </row>
    <row r="166" spans="1:35" ht="15">
      <c r="A166" s="186" t="s">
        <v>189</v>
      </c>
      <c r="B166" s="355">
        <v>1.9555139999999998</v>
      </c>
      <c r="C166" s="355">
        <v>6.4707377199999998</v>
      </c>
      <c r="D166" s="355">
        <v>2.8736988700000028</v>
      </c>
      <c r="E166" s="355">
        <v>3.4224930000000016</v>
      </c>
      <c r="F166" s="356">
        <v>14.722443590000003</v>
      </c>
      <c r="G166" s="355">
        <v>1.6779740000000001</v>
      </c>
      <c r="H166" s="355">
        <v>10.599841579999998</v>
      </c>
      <c r="I166" s="355">
        <v>2.3817622400000165</v>
      </c>
      <c r="J166" s="355">
        <v>9.413394109999988</v>
      </c>
      <c r="K166" s="356">
        <v>24.072971930000001</v>
      </c>
      <c r="L166" s="355">
        <v>3.1803218800000002</v>
      </c>
      <c r="M166" s="355">
        <v>3.2061327699999991</v>
      </c>
      <c r="N166" s="355">
        <v>0.14285038000000139</v>
      </c>
      <c r="O166" s="355">
        <v>8.5646264599999995</v>
      </c>
      <c r="P166" s="356">
        <v>15.093931489999999</v>
      </c>
      <c r="Q166" s="355">
        <v>2.161236607689577</v>
      </c>
      <c r="R166" s="355">
        <v>2.1983279334561128</v>
      </c>
    </row>
    <row r="167" spans="1:35" ht="15">
      <c r="A167" s="186" t="s">
        <v>251</v>
      </c>
      <c r="B167" s="355">
        <v>2.9336949999999997</v>
      </c>
      <c r="C167" s="355">
        <v>11.139545089999999</v>
      </c>
      <c r="D167" s="355">
        <v>2.2252110085713901</v>
      </c>
      <c r="E167" s="355">
        <v>6.7744212800000003</v>
      </c>
      <c r="F167" s="356">
        <v>22.40652437857139</v>
      </c>
      <c r="G167" s="355">
        <v>0.2</v>
      </c>
      <c r="H167" s="355">
        <v>0.23169900000000182</v>
      </c>
      <c r="I167" s="355">
        <v>9.406860999999811E-2</v>
      </c>
      <c r="J167" s="355">
        <v>6.5471469999999976E-2</v>
      </c>
      <c r="K167" s="356">
        <v>0.59123907999999992</v>
      </c>
      <c r="L167" s="355">
        <v>4.7695100000000002E-3</v>
      </c>
      <c r="M167" s="355">
        <v>1.09697606</v>
      </c>
      <c r="N167" s="355">
        <v>6.4910700000000016E-2</v>
      </c>
      <c r="O167" s="355">
        <v>4.3570114200000001</v>
      </c>
      <c r="P167" s="356">
        <v>5.5236676899999999</v>
      </c>
      <c r="Q167" s="355">
        <v>1.4200995645000001</v>
      </c>
      <c r="R167" s="355">
        <v>2.1088819068601103</v>
      </c>
    </row>
    <row r="168" spans="1:35" ht="15">
      <c r="A168" s="186" t="s">
        <v>190</v>
      </c>
      <c r="B168" s="355">
        <v>0.122791</v>
      </c>
      <c r="C168" s="355">
        <v>0.62056710999999998</v>
      </c>
      <c r="D168" s="355">
        <v>1.9710377700000001</v>
      </c>
      <c r="E168" s="355">
        <v>1.341345</v>
      </c>
      <c r="F168" s="356">
        <v>4.0557408800000001</v>
      </c>
      <c r="G168" s="355">
        <v>0.35366300000000001</v>
      </c>
      <c r="H168" s="355">
        <v>0.53682242000000002</v>
      </c>
      <c r="I168" s="355">
        <v>0.22086991999999994</v>
      </c>
      <c r="J168" s="355">
        <v>0.51821305999999989</v>
      </c>
      <c r="K168" s="356">
        <v>1.6295683999999999</v>
      </c>
      <c r="L168" s="355">
        <v>0.37019181000000001</v>
      </c>
      <c r="M168" s="355">
        <v>0.14760797000000003</v>
      </c>
      <c r="N168" s="355">
        <v>0.59526075000000001</v>
      </c>
      <c r="O168" s="355">
        <v>3.1103409699999993</v>
      </c>
      <c r="P168" s="356">
        <v>4.2234014999999996</v>
      </c>
      <c r="Q168" s="355">
        <v>3.0292977900000002</v>
      </c>
      <c r="R168" s="355">
        <v>10.339156197494201</v>
      </c>
    </row>
    <row r="169" spans="1:35" s="181" customFormat="1" ht="15">
      <c r="A169" s="291" t="s">
        <v>253</v>
      </c>
      <c r="B169" s="312">
        <v>5.0119999999999996</v>
      </c>
      <c r="C169" s="312">
        <v>18.230849919999997</v>
      </c>
      <c r="D169" s="312">
        <v>7.069947648571393</v>
      </c>
      <c r="E169" s="312">
        <v>11.538259280000002</v>
      </c>
      <c r="F169" s="313">
        <v>41.184708848571397</v>
      </c>
      <c r="G169" s="312">
        <v>2.2316370000000001</v>
      </c>
      <c r="H169" s="312">
        <v>11.368363</v>
      </c>
      <c r="I169" s="312">
        <v>2.6967007700000147</v>
      </c>
      <c r="J169" s="312">
        <v>9.9970786399999874</v>
      </c>
      <c r="K169" s="313">
        <v>26.293779410000003</v>
      </c>
      <c r="L169" s="312">
        <v>3.5552832000000003</v>
      </c>
      <c r="M169" s="312">
        <v>4.4507167999999995</v>
      </c>
      <c r="N169" s="312">
        <v>0.80302183000000138</v>
      </c>
      <c r="O169" s="355">
        <v>16.031978849999998</v>
      </c>
      <c r="P169" s="313">
        <v>24.841000680000001</v>
      </c>
      <c r="Q169" s="355">
        <v>6.6106339621895778</v>
      </c>
      <c r="R169" s="312">
        <v>14.646366037810424</v>
      </c>
      <c r="S169" s="283"/>
      <c r="T169" s="261"/>
      <c r="U169" s="261"/>
      <c r="V169" s="261"/>
      <c r="W169" s="261"/>
      <c r="X169" s="261"/>
      <c r="Y169" s="261"/>
      <c r="Z169" s="261"/>
      <c r="AA169" s="261"/>
      <c r="AB169" s="261"/>
      <c r="AC169" s="261"/>
      <c r="AD169" s="261"/>
      <c r="AE169" s="261"/>
      <c r="AF169" s="261"/>
      <c r="AG169" s="261"/>
      <c r="AH169" s="261"/>
      <c r="AI169" s="261"/>
    </row>
    <row r="170" spans="1:35" ht="3.75" customHeight="1">
      <c r="A170" s="250"/>
      <c r="O170" s="201"/>
      <c r="P170" s="305"/>
      <c r="Q170" s="355"/>
    </row>
    <row r="171" spans="1:35" ht="15">
      <c r="A171" s="186" t="s">
        <v>236</v>
      </c>
      <c r="B171" s="355">
        <v>3.0116589699999996</v>
      </c>
      <c r="C171" s="355">
        <v>6.1003410300000009</v>
      </c>
      <c r="D171" s="355">
        <v>1.6304285714286006</v>
      </c>
      <c r="E171" s="355">
        <v>6.2469999999999999</v>
      </c>
      <c r="F171" s="356">
        <v>16.989428571428601</v>
      </c>
      <c r="G171" s="355">
        <v>3.7750990300000002</v>
      </c>
      <c r="H171" s="355">
        <v>4.4059009700000011</v>
      </c>
      <c r="I171" s="355">
        <v>0.727997692857139</v>
      </c>
      <c r="J171" s="355">
        <v>2.3890726141428562</v>
      </c>
      <c r="K171" s="356">
        <v>11.298070306999996</v>
      </c>
      <c r="L171" s="355">
        <v>2.2544774700000003</v>
      </c>
      <c r="M171" s="355">
        <v>3.51359873</v>
      </c>
      <c r="N171" s="355">
        <v>2.0205343500000001</v>
      </c>
      <c r="O171" s="355">
        <v>2.3420201900000022</v>
      </c>
      <c r="P171" s="356">
        <v>10.130630740000003</v>
      </c>
      <c r="Q171" s="355">
        <v>2.3387085099999996</v>
      </c>
      <c r="R171" s="355">
        <v>3.0685430500000002</v>
      </c>
    </row>
    <row r="172" spans="1:35" ht="15">
      <c r="A172" s="186" t="s">
        <v>191</v>
      </c>
      <c r="B172" s="355">
        <v>0.52615363000000004</v>
      </c>
      <c r="C172" s="355">
        <v>1.02184637</v>
      </c>
      <c r="D172" s="355">
        <v>0.18100000000000005</v>
      </c>
      <c r="E172" s="355">
        <v>0.82299999999999995</v>
      </c>
      <c r="F172" s="356">
        <v>2.552</v>
      </c>
      <c r="G172" s="355">
        <v>0.61032976000000005</v>
      </c>
      <c r="H172" s="355">
        <v>0.7086702399999999</v>
      </c>
      <c r="I172" s="355">
        <v>0.63085699999999989</v>
      </c>
      <c r="J172" s="355">
        <v>0.62502541999999994</v>
      </c>
      <c r="K172" s="356">
        <v>2.5748824199999998</v>
      </c>
      <c r="L172" s="355">
        <v>0.42502052057069201</v>
      </c>
      <c r="M172" s="355">
        <v>0.31929126942930802</v>
      </c>
      <c r="N172" s="355">
        <v>0.37215646000000008</v>
      </c>
      <c r="O172" s="355">
        <v>0.37215608999999988</v>
      </c>
      <c r="P172" s="356">
        <v>1.4886243399999999</v>
      </c>
      <c r="Q172" s="355">
        <v>0.35887422000000002</v>
      </c>
      <c r="R172" s="355">
        <v>0.35887421999999991</v>
      </c>
    </row>
    <row r="173" spans="1:35" s="181" customFormat="1" ht="15">
      <c r="A173" s="291" t="s">
        <v>238</v>
      </c>
      <c r="B173" s="312">
        <v>3.5378125999999996</v>
      </c>
      <c r="C173" s="312">
        <v>7.1221874000000014</v>
      </c>
      <c r="D173" s="312">
        <v>1.8114285714286007</v>
      </c>
      <c r="E173" s="312">
        <v>7.07</v>
      </c>
      <c r="F173" s="313">
        <v>19.5414285714286</v>
      </c>
      <c r="G173" s="312">
        <v>4.3854287900000006</v>
      </c>
      <c r="H173" s="312">
        <v>5.1145712100000011</v>
      </c>
      <c r="I173" s="312">
        <v>1.3588546928571388</v>
      </c>
      <c r="J173" s="312">
        <v>3.0140980341428563</v>
      </c>
      <c r="K173" s="313">
        <v>13.872952726999996</v>
      </c>
      <c r="L173" s="312">
        <v>2.6794979905706922</v>
      </c>
      <c r="M173" s="312">
        <v>3.832889999429308</v>
      </c>
      <c r="N173" s="312">
        <v>2.3926908100000004</v>
      </c>
      <c r="O173" s="355">
        <v>2.714176280000002</v>
      </c>
      <c r="P173" s="313">
        <v>11.619255080000004</v>
      </c>
      <c r="Q173" s="355">
        <v>2.6975827299999997</v>
      </c>
      <c r="R173" s="312">
        <v>3.4274172700000003</v>
      </c>
      <c r="S173" s="283"/>
      <c r="T173" s="261"/>
      <c r="U173" s="261"/>
      <c r="V173" s="261"/>
      <c r="W173" s="261"/>
      <c r="X173" s="261"/>
      <c r="Y173" s="261"/>
      <c r="Z173" s="261"/>
      <c r="AA173" s="261"/>
      <c r="AB173" s="261"/>
      <c r="AC173" s="261"/>
      <c r="AD173" s="261"/>
      <c r="AE173" s="261"/>
      <c r="AF173" s="261"/>
      <c r="AG173" s="261"/>
      <c r="AH173" s="261"/>
      <c r="AI173" s="261"/>
    </row>
    <row r="174" spans="1:35" ht="3" customHeight="1">
      <c r="A174" s="250"/>
      <c r="O174" s="201"/>
      <c r="P174" s="305"/>
    </row>
    <row r="175" spans="1:35" s="181" customFormat="1" ht="15">
      <c r="A175" s="291" t="s">
        <v>252</v>
      </c>
      <c r="B175" s="312"/>
      <c r="C175" s="312">
        <v>4.7121500799999998</v>
      </c>
      <c r="D175" s="312">
        <v>2.095317999999998</v>
      </c>
      <c r="E175" s="312">
        <v>0.52800000000000002</v>
      </c>
      <c r="F175" s="313">
        <v>15.70854458</v>
      </c>
      <c r="G175" s="312">
        <v>2.320322</v>
      </c>
      <c r="H175" s="312">
        <v>21.280227319999998</v>
      </c>
      <c r="I175" s="312">
        <v>17.776247690000002</v>
      </c>
      <c r="J175" s="312">
        <v>9.437642653999994</v>
      </c>
      <c r="K175" s="313">
        <v>50.805681283999995</v>
      </c>
      <c r="L175" s="312">
        <v>3.4147168000000003</v>
      </c>
      <c r="M175" s="312">
        <v>8.8682831999999987</v>
      </c>
      <c r="N175" s="312">
        <v>21.12701173</v>
      </c>
      <c r="O175" s="312">
        <v>25.489988080000003</v>
      </c>
      <c r="P175" s="313">
        <v>58.899999810000004</v>
      </c>
      <c r="Q175" s="312">
        <v>18.545762915999997</v>
      </c>
      <c r="R175" s="312">
        <v>5.8560182340000004</v>
      </c>
      <c r="S175" s="283"/>
      <c r="T175" s="261"/>
      <c r="U175" s="261"/>
      <c r="V175" s="261"/>
      <c r="W175" s="261"/>
      <c r="X175" s="261"/>
      <c r="Y175" s="261"/>
      <c r="Z175" s="261"/>
      <c r="AA175" s="261"/>
      <c r="AB175" s="261"/>
      <c r="AC175" s="261"/>
      <c r="AD175" s="261"/>
      <c r="AE175" s="261"/>
      <c r="AF175" s="261"/>
      <c r="AG175" s="261"/>
      <c r="AH175" s="261"/>
      <c r="AI175" s="261"/>
    </row>
    <row r="176" spans="1:35" ht="3" customHeight="1">
      <c r="A176" s="250"/>
      <c r="O176" s="201"/>
      <c r="P176" s="305"/>
    </row>
    <row r="177" spans="1:35" s="181" customFormat="1" ht="15">
      <c r="A177" s="291" t="s">
        <v>239</v>
      </c>
      <c r="B177" s="312">
        <v>0.48518739999999999</v>
      </c>
      <c r="C177" s="312">
        <v>1.8998126000000015</v>
      </c>
      <c r="D177" s="312">
        <v>2.095317999999998</v>
      </c>
      <c r="E177" s="312">
        <v>0.52800000000000002</v>
      </c>
      <c r="F177" s="313">
        <v>5.0083179999999992</v>
      </c>
      <c r="G177" s="312">
        <v>0.22027772700000001</v>
      </c>
      <c r="H177" s="312">
        <v>7.0791729530000005</v>
      </c>
      <c r="I177" s="312">
        <v>2.7487885469999997</v>
      </c>
      <c r="J177" s="312">
        <v>0.58195153999999727</v>
      </c>
      <c r="K177" s="313">
        <v>10.638949146999998</v>
      </c>
      <c r="L177" s="312">
        <v>3.1675020094293069</v>
      </c>
      <c r="M177" s="312">
        <v>5.2538141105706897</v>
      </c>
      <c r="N177" s="312">
        <v>2.2356912100000077</v>
      </c>
      <c r="O177" s="312">
        <v>6.9826140899999967</v>
      </c>
      <c r="P177" s="313">
        <v>17.639621420000001</v>
      </c>
      <c r="Q177" s="312">
        <v>1.8597473609090902</v>
      </c>
      <c r="R177" s="312">
        <v>2.625263909090983E-2</v>
      </c>
      <c r="S177" s="283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1"/>
      <c r="AE177" s="261"/>
      <c r="AF177" s="261"/>
      <c r="AG177" s="261"/>
      <c r="AH177" s="261"/>
      <c r="AI177" s="261"/>
    </row>
    <row r="178" spans="1:35" ht="2.25" customHeight="1" thickBot="1">
      <c r="A178" s="250"/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</row>
    <row r="179" spans="1:35" ht="3.75" customHeight="1">
      <c r="A179" s="255"/>
      <c r="B179" s="255"/>
      <c r="C179" s="255"/>
      <c r="D179" s="255"/>
      <c r="E179" s="255"/>
      <c r="F179" s="255"/>
      <c r="G179" s="255"/>
      <c r="H179" s="255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</row>
    <row r="180" spans="1:35" s="181" customFormat="1" ht="15">
      <c r="A180" s="291" t="s">
        <v>14</v>
      </c>
      <c r="B180" s="312">
        <v>9.0349999999999984</v>
      </c>
      <c r="C180" s="312">
        <v>31.965</v>
      </c>
      <c r="D180" s="312">
        <v>13.072012219999991</v>
      </c>
      <c r="E180" s="312">
        <v>19.664259280000003</v>
      </c>
      <c r="F180" s="313">
        <v>81.442999999999998</v>
      </c>
      <c r="G180" s="312">
        <v>9.1576655169999999</v>
      </c>
      <c r="H180" s="312">
        <v>44.842334483000002</v>
      </c>
      <c r="I180" s="312">
        <v>24.580591699857155</v>
      </c>
      <c r="J180" s="312">
        <v>23.030770868142838</v>
      </c>
      <c r="K180" s="313">
        <v>101.611362568</v>
      </c>
      <c r="L180" s="312">
        <v>12.817</v>
      </c>
      <c r="M180" s="312">
        <v>22.405704109999999</v>
      </c>
      <c r="N180" s="312">
        <v>26.558415580000009</v>
      </c>
      <c r="O180" s="312">
        <v>51.218757300000007</v>
      </c>
      <c r="P180" s="313">
        <v>112.99987699000002</v>
      </c>
      <c r="Q180" s="312">
        <v>29.713726969098666</v>
      </c>
      <c r="R180" s="312">
        <v>23.956054180901333</v>
      </c>
      <c r="S180" s="283"/>
      <c r="T180" s="261"/>
      <c r="U180" s="261"/>
      <c r="V180" s="261"/>
      <c r="W180" s="261"/>
      <c r="X180" s="261"/>
      <c r="Y180" s="261"/>
      <c r="Z180" s="261"/>
      <c r="AA180" s="261"/>
      <c r="AB180" s="261"/>
      <c r="AC180" s="261"/>
      <c r="AD180" s="261"/>
      <c r="AE180" s="261"/>
      <c r="AF180" s="261"/>
      <c r="AG180" s="261"/>
      <c r="AH180" s="261"/>
      <c r="AI180" s="261"/>
    </row>
    <row r="181" spans="1:35" ht="2.25" customHeight="1" thickBot="1">
      <c r="A181" s="256"/>
      <c r="B181" s="256"/>
      <c r="C181" s="256"/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56"/>
      <c r="O181" s="256"/>
      <c r="P181" s="256"/>
      <c r="Q181" s="256"/>
      <c r="R181" s="256"/>
    </row>
    <row r="182" spans="1:35" ht="15">
      <c r="A182" s="322"/>
      <c r="F182" s="201"/>
      <c r="K182" s="201"/>
      <c r="O182" s="201"/>
      <c r="P182" s="201"/>
    </row>
    <row r="183" spans="1:35"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R183" s="178"/>
    </row>
    <row r="184" spans="1:35" s="201" customFormat="1" ht="15.75">
      <c r="A184" s="281" t="s">
        <v>344</v>
      </c>
      <c r="B184" s="183"/>
      <c r="C184" s="183"/>
      <c r="D184" s="183"/>
      <c r="E184" s="183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3"/>
      <c r="R184" s="180"/>
      <c r="S184" s="180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</row>
    <row r="185" spans="1:35" s="259" customFormat="1" ht="16.5" thickBot="1">
      <c r="A185" s="306" t="s">
        <v>224</v>
      </c>
      <c r="B185" s="306" t="s">
        <v>133</v>
      </c>
      <c r="C185" s="306" t="s">
        <v>194</v>
      </c>
      <c r="D185" s="306" t="s">
        <v>195</v>
      </c>
      <c r="E185" s="306" t="s">
        <v>165</v>
      </c>
      <c r="F185" s="353">
        <v>2010</v>
      </c>
      <c r="G185" s="306" t="s">
        <v>164</v>
      </c>
      <c r="H185" s="306" t="s">
        <v>245</v>
      </c>
      <c r="I185" s="306" t="s">
        <v>246</v>
      </c>
      <c r="J185" s="306" t="s">
        <v>247</v>
      </c>
      <c r="K185" s="353">
        <v>2011</v>
      </c>
      <c r="L185" s="306" t="s">
        <v>257</v>
      </c>
      <c r="M185" s="306" t="s">
        <v>258</v>
      </c>
      <c r="N185" s="306" t="s">
        <v>259</v>
      </c>
      <c r="O185" s="306" t="s">
        <v>260</v>
      </c>
      <c r="P185" s="354">
        <v>2012</v>
      </c>
      <c r="Q185" s="306" t="s">
        <v>279</v>
      </c>
      <c r="R185" s="306" t="s">
        <v>351</v>
      </c>
      <c r="S185" s="282"/>
      <c r="T185" s="263"/>
      <c r="U185" s="263"/>
      <c r="V185" s="263"/>
      <c r="W185" s="263"/>
      <c r="X185" s="263"/>
      <c r="Y185" s="263"/>
      <c r="Z185" s="263"/>
      <c r="AA185" s="263"/>
      <c r="AB185" s="263"/>
      <c r="AC185" s="263"/>
      <c r="AD185" s="263"/>
      <c r="AE185" s="263"/>
      <c r="AF185" s="263"/>
      <c r="AG185" s="263"/>
      <c r="AH185" s="263"/>
      <c r="AI185" s="263"/>
    </row>
    <row r="186" spans="1:35" ht="15">
      <c r="A186" s="372" t="s">
        <v>282</v>
      </c>
      <c r="B186" s="355">
        <v>0</v>
      </c>
      <c r="C186" s="355">
        <v>0</v>
      </c>
      <c r="D186" s="355">
        <v>0</v>
      </c>
      <c r="E186" s="355">
        <v>0</v>
      </c>
      <c r="F186" s="356">
        <v>0</v>
      </c>
      <c r="G186" s="355">
        <v>0</v>
      </c>
      <c r="H186" s="355">
        <v>0</v>
      </c>
      <c r="I186" s="355">
        <v>0</v>
      </c>
      <c r="J186" s="355">
        <v>0</v>
      </c>
      <c r="K186" s="356">
        <v>0</v>
      </c>
      <c r="L186" s="355">
        <v>0</v>
      </c>
      <c r="M186" s="355">
        <v>0</v>
      </c>
      <c r="N186" s="355">
        <v>0</v>
      </c>
      <c r="O186" s="355">
        <v>0</v>
      </c>
      <c r="P186" s="356">
        <v>0</v>
      </c>
      <c r="Q186" s="355">
        <v>-3.0208333399999998</v>
      </c>
      <c r="R186" s="355">
        <v>-4.5312500099999999</v>
      </c>
    </row>
    <row r="187" spans="1:35" ht="15">
      <c r="A187" s="372" t="s">
        <v>283</v>
      </c>
      <c r="B187" s="355">
        <v>-3.2445133958490833</v>
      </c>
      <c r="C187" s="355">
        <v>-3.6360056387979371</v>
      </c>
      <c r="D187" s="355">
        <v>-3.1271549682545774</v>
      </c>
      <c r="E187" s="355">
        <v>-3.6726544778290631</v>
      </c>
      <c r="F187" s="356">
        <v>-13.680328480730662</v>
      </c>
      <c r="G187" s="355">
        <v>-3.4842107672127085</v>
      </c>
      <c r="H187" s="355">
        <v>-3.6630741511565228</v>
      </c>
      <c r="I187" s="355">
        <v>-4.5255326140981129</v>
      </c>
      <c r="J187" s="355">
        <v>-4.9288291916131186</v>
      </c>
      <c r="K187" s="356">
        <v>-16.601646724080464</v>
      </c>
      <c r="L187" s="355">
        <v>-4.5547865647207821</v>
      </c>
      <c r="M187" s="355">
        <v>-3.5104875911025886</v>
      </c>
      <c r="N187" s="355">
        <v>-3.6588414906663247</v>
      </c>
      <c r="O187" s="355">
        <v>-3.7428635309075573</v>
      </c>
      <c r="P187" s="356">
        <v>-15.466979177397253</v>
      </c>
      <c r="Q187" s="355">
        <v>-2.0231725900000006</v>
      </c>
      <c r="R187" s="355">
        <v>-1.6164401299999982</v>
      </c>
    </row>
    <row r="188" spans="1:35" ht="15">
      <c r="A188" s="372" t="s">
        <v>241</v>
      </c>
      <c r="B188" s="355">
        <v>-0.18867435000000002</v>
      </c>
      <c r="C188" s="355">
        <v>-0.15888071827674183</v>
      </c>
      <c r="D188" s="355">
        <v>-0.77026475425428087</v>
      </c>
      <c r="E188" s="355">
        <v>-0.57438303259585044</v>
      </c>
      <c r="F188" s="356">
        <v>-1.6922028551268733</v>
      </c>
      <c r="G188" s="355">
        <v>-0.39546828000000001</v>
      </c>
      <c r="H188" s="355">
        <v>-0.51004432999999993</v>
      </c>
      <c r="I188" s="355">
        <v>-0.46182522999999998</v>
      </c>
      <c r="J188" s="355">
        <v>-0.62548125000000021</v>
      </c>
      <c r="K188" s="356">
        <v>-1.99281909</v>
      </c>
      <c r="L188" s="355">
        <v>-0.36322737999999993</v>
      </c>
      <c r="M188" s="355">
        <v>-0.36750784000000014</v>
      </c>
      <c r="N188" s="355">
        <v>-0.47330247999999986</v>
      </c>
      <c r="O188" s="355">
        <v>-0.51449652000000001</v>
      </c>
      <c r="P188" s="356">
        <v>-1.71853422</v>
      </c>
      <c r="Q188" s="355">
        <v>-0.38176701000000002</v>
      </c>
      <c r="R188" s="355">
        <v>-0.56116257000000003</v>
      </c>
    </row>
    <row r="189" spans="1:35" ht="15">
      <c r="A189" s="372" t="s">
        <v>263</v>
      </c>
      <c r="B189" s="355">
        <v>0</v>
      </c>
      <c r="C189" s="355">
        <v>0</v>
      </c>
      <c r="D189" s="355">
        <v>0</v>
      </c>
      <c r="E189" s="355">
        <v>0</v>
      </c>
      <c r="F189" s="356">
        <v>0</v>
      </c>
      <c r="G189" s="355">
        <v>0</v>
      </c>
      <c r="H189" s="355">
        <v>0</v>
      </c>
      <c r="I189" s="355">
        <v>0.57914425999999997</v>
      </c>
      <c r="J189" s="355">
        <v>2.0670000000000002</v>
      </c>
      <c r="K189" s="356">
        <v>2.6461442600000002</v>
      </c>
      <c r="L189" s="355">
        <v>1.3089539000000001</v>
      </c>
      <c r="M189" s="355">
        <v>1.77220289</v>
      </c>
      <c r="N189" s="355">
        <v>1.5580519100000005</v>
      </c>
      <c r="O189" s="355">
        <v>2.5193846299999993</v>
      </c>
      <c r="P189" s="356">
        <v>7.1585933300000004</v>
      </c>
      <c r="Q189" s="355">
        <v>1.17526435</v>
      </c>
      <c r="R189" s="355">
        <v>1.2874139100000002</v>
      </c>
    </row>
    <row r="190" spans="1:35" s="181" customFormat="1" ht="15">
      <c r="A190" s="215" t="s">
        <v>199</v>
      </c>
      <c r="B190" s="312">
        <v>-3.4331877458490832</v>
      </c>
      <c r="C190" s="312">
        <v>-3.7948863570746791</v>
      </c>
      <c r="D190" s="312">
        <v>-3.8974197225088583</v>
      </c>
      <c r="E190" s="312">
        <v>-4.2470375104249136</v>
      </c>
      <c r="F190" s="313">
        <v>-15.372531335857534</v>
      </c>
      <c r="G190" s="312">
        <v>-3.8796790472127087</v>
      </c>
      <c r="H190" s="312">
        <v>-4.1731184811565232</v>
      </c>
      <c r="I190" s="312">
        <v>-4.4082135840981129</v>
      </c>
      <c r="J190" s="312">
        <v>-3.4873104416131184</v>
      </c>
      <c r="K190" s="313">
        <v>-15.948321554080465</v>
      </c>
      <c r="L190" s="312">
        <v>-3.6090600447207817</v>
      </c>
      <c r="M190" s="312">
        <v>-2.1057925411025886</v>
      </c>
      <c r="N190" s="312">
        <v>-2.5740920606663238</v>
      </c>
      <c r="O190" s="312">
        <v>-1.7379754209075582</v>
      </c>
      <c r="P190" s="313">
        <v>-10.026920067397251</v>
      </c>
      <c r="Q190" s="312">
        <v>-4.2505085900000008</v>
      </c>
      <c r="R190" s="312">
        <v>-5.4214387999999989</v>
      </c>
      <c r="S190" s="283"/>
      <c r="T190" s="261"/>
      <c r="U190" s="261"/>
      <c r="V190" s="261"/>
      <c r="W190" s="261"/>
      <c r="X190" s="261"/>
      <c r="Y190" s="261"/>
      <c r="Z190" s="261"/>
      <c r="AA190" s="261"/>
      <c r="AB190" s="261"/>
      <c r="AC190" s="261"/>
      <c r="AD190" s="261"/>
      <c r="AE190" s="261"/>
      <c r="AF190" s="261"/>
      <c r="AG190" s="261"/>
      <c r="AH190" s="261"/>
      <c r="AI190" s="261"/>
    </row>
    <row r="191" spans="1:35" ht="15">
      <c r="A191" s="372" t="s">
        <v>240</v>
      </c>
      <c r="B191" s="355">
        <v>-3.9188608500000002</v>
      </c>
      <c r="C191" s="355">
        <v>-3.9318130099999995</v>
      </c>
      <c r="D191" s="355">
        <v>-3.7563585700000002</v>
      </c>
      <c r="E191" s="355">
        <v>-3.4809722799999991</v>
      </c>
      <c r="F191" s="356">
        <v>-15.08800471</v>
      </c>
      <c r="G191" s="355">
        <v>-3.2270824900000004</v>
      </c>
      <c r="H191" s="355">
        <v>-3.0854599999999999</v>
      </c>
      <c r="I191" s="355">
        <v>-2.7822900000000002</v>
      </c>
      <c r="J191" s="355">
        <v>-2.6133060000000019</v>
      </c>
      <c r="K191" s="356">
        <v>-11.708138490000001</v>
      </c>
      <c r="L191" s="355">
        <v>-2.5713330000000001</v>
      </c>
      <c r="M191" s="355">
        <v>-2.807061</v>
      </c>
      <c r="N191" s="355">
        <v>-2.8657029999999999</v>
      </c>
      <c r="O191" s="355">
        <v>-3.7335664799999999</v>
      </c>
      <c r="P191" s="356">
        <v>-11.97766348</v>
      </c>
      <c r="Q191" s="355">
        <v>0</v>
      </c>
      <c r="R191" s="355">
        <v>-1.3447083999999998</v>
      </c>
    </row>
    <row r="192" spans="1:35" ht="15">
      <c r="A192" s="372" t="s">
        <v>235</v>
      </c>
      <c r="B192" s="355">
        <v>-3.0445242000000001</v>
      </c>
      <c r="C192" s="355">
        <v>-0.38868899999999995</v>
      </c>
      <c r="D192" s="355">
        <v>2.6069893499999997</v>
      </c>
      <c r="E192" s="355">
        <v>3.1256296099999994</v>
      </c>
      <c r="F192" s="356">
        <v>2.2994057599999995</v>
      </c>
      <c r="G192" s="355">
        <v>5.8677940000000035</v>
      </c>
      <c r="H192" s="355">
        <v>-7.3320000000007823E-3</v>
      </c>
      <c r="I192" s="355">
        <v>-2.0870239999999987</v>
      </c>
      <c r="J192" s="355">
        <v>0.86494399999999783</v>
      </c>
      <c r="K192" s="356">
        <v>4.6383820000000018</v>
      </c>
      <c r="L192" s="355">
        <v>1.2557979999999986</v>
      </c>
      <c r="M192" s="355">
        <v>1.6117989999999991</v>
      </c>
      <c r="N192" s="355">
        <v>1.5329970000000026</v>
      </c>
      <c r="O192" s="355">
        <v>2.2421860000000007</v>
      </c>
      <c r="P192" s="356">
        <v>6.6427800000000001</v>
      </c>
      <c r="Q192" s="355">
        <v>-0.97870536000000019</v>
      </c>
      <c r="R192" s="355">
        <v>0</v>
      </c>
    </row>
    <row r="193" spans="1:35" ht="15">
      <c r="A193" s="372" t="s">
        <v>242</v>
      </c>
      <c r="B193" s="355">
        <v>1.304586</v>
      </c>
      <c r="C193" s="355">
        <v>-0.57787900000000003</v>
      </c>
      <c r="D193" s="355">
        <v>-0.78769532000000009</v>
      </c>
      <c r="E193" s="355">
        <v>-0.37528138999999999</v>
      </c>
      <c r="F193" s="356">
        <v>-0.43626971000000009</v>
      </c>
      <c r="G193" s="355">
        <v>1.22785247</v>
      </c>
      <c r="H193" s="355">
        <v>0.72006674000000004</v>
      </c>
      <c r="I193" s="355">
        <v>-4.0933649999999995</v>
      </c>
      <c r="J193" s="355">
        <v>-1.1294740000000014</v>
      </c>
      <c r="K193" s="356">
        <v>-3.2749197900000011</v>
      </c>
      <c r="L193" s="355">
        <v>0.48108200000000034</v>
      </c>
      <c r="M193" s="355">
        <v>-2.6459479999999993</v>
      </c>
      <c r="N193" s="355">
        <v>0.27914500000000125</v>
      </c>
      <c r="O193" s="355">
        <v>1.5607190399999991</v>
      </c>
      <c r="P193" s="356">
        <v>-0.3250019599999987</v>
      </c>
      <c r="Q193" s="355">
        <v>0.38578305000000002</v>
      </c>
      <c r="R193" s="355">
        <v>1.0590476099999999</v>
      </c>
    </row>
    <row r="194" spans="1:35" s="181" customFormat="1" ht="15">
      <c r="A194" s="291" t="s">
        <v>234</v>
      </c>
      <c r="B194" s="312">
        <v>-5.6587990500000007</v>
      </c>
      <c r="C194" s="312">
        <v>-4.8983810099999996</v>
      </c>
      <c r="D194" s="312">
        <v>-1.9370645400000006</v>
      </c>
      <c r="E194" s="312">
        <v>-0.7306240599999998</v>
      </c>
      <c r="F194" s="313">
        <v>-13.22486866</v>
      </c>
      <c r="G194" s="312">
        <v>3.8685639800000029</v>
      </c>
      <c r="H194" s="312">
        <v>-2.3727252600000006</v>
      </c>
      <c r="I194" s="312">
        <v>-8.9626789999999978</v>
      </c>
      <c r="J194" s="312">
        <v>-2.8778360000000056</v>
      </c>
      <c r="K194" s="313">
        <v>-10.344676280000002</v>
      </c>
      <c r="L194" s="312">
        <v>-0.83445300000000111</v>
      </c>
      <c r="M194" s="312">
        <v>-3.8412100000000002</v>
      </c>
      <c r="N194" s="312">
        <v>-1.053560999999996</v>
      </c>
      <c r="O194" s="312">
        <v>6.9338559999999827E-2</v>
      </c>
      <c r="P194" s="313">
        <v>-5.6598854399999965</v>
      </c>
      <c r="Q194" s="312">
        <v>-0.59292231000000017</v>
      </c>
      <c r="R194" s="312">
        <v>-0.28566078999999989</v>
      </c>
      <c r="S194" s="283"/>
      <c r="T194" s="261"/>
      <c r="U194" s="261"/>
      <c r="V194" s="261"/>
      <c r="W194" s="261"/>
      <c r="X194" s="261"/>
      <c r="Y194" s="261"/>
      <c r="Z194" s="261"/>
      <c r="AA194" s="261"/>
      <c r="AB194" s="261"/>
      <c r="AC194" s="261"/>
      <c r="AD194" s="261"/>
      <c r="AE194" s="261"/>
      <c r="AF194" s="261"/>
      <c r="AG194" s="261"/>
      <c r="AH194" s="261"/>
      <c r="AI194" s="261"/>
    </row>
    <row r="195" spans="1:35" s="181" customFormat="1" ht="15">
      <c r="A195" s="215" t="s">
        <v>243</v>
      </c>
      <c r="B195" s="312">
        <v>-0.10423822865960287</v>
      </c>
      <c r="C195" s="312">
        <v>1.7037178294217628</v>
      </c>
      <c r="D195" s="312">
        <v>-3.2587751412778858</v>
      </c>
      <c r="E195" s="312">
        <v>1.7216055356258579</v>
      </c>
      <c r="F195" s="313">
        <v>6.2309995110132264E-2</v>
      </c>
      <c r="G195" s="312">
        <v>-2.6481736538520595</v>
      </c>
      <c r="H195" s="312">
        <v>-0.20944766320341593</v>
      </c>
      <c r="I195" s="312">
        <v>3.5742611253964109</v>
      </c>
      <c r="J195" s="312">
        <v>1.3688329944941291</v>
      </c>
      <c r="K195" s="313">
        <v>2.0854728028350649</v>
      </c>
      <c r="L195" s="312">
        <v>-1.335</v>
      </c>
      <c r="M195" s="312">
        <v>0.502</v>
      </c>
      <c r="N195" s="312">
        <v>-0.56899999999999995</v>
      </c>
      <c r="O195" s="312">
        <v>-0.40100000000000002</v>
      </c>
      <c r="P195" s="313">
        <v>-1.8029999999999999</v>
      </c>
      <c r="Q195" s="312">
        <v>1.9008303353986964</v>
      </c>
      <c r="R195" s="312">
        <v>-0.11008053515808727</v>
      </c>
      <c r="S195" s="283"/>
      <c r="T195" s="261"/>
      <c r="U195" s="261"/>
      <c r="V195" s="261"/>
      <c r="W195" s="261"/>
      <c r="X195" s="261"/>
      <c r="Y195" s="261"/>
      <c r="Z195" s="261"/>
      <c r="AA195" s="261"/>
      <c r="AB195" s="261"/>
      <c r="AC195" s="261"/>
      <c r="AD195" s="261"/>
      <c r="AE195" s="261"/>
      <c r="AF195" s="261"/>
      <c r="AG195" s="261"/>
      <c r="AH195" s="261"/>
      <c r="AI195" s="261"/>
    </row>
    <row r="196" spans="1:35" s="181" customFormat="1" ht="15">
      <c r="A196" s="291" t="s">
        <v>244</v>
      </c>
      <c r="B196" s="312">
        <v>0</v>
      </c>
      <c r="C196" s="312">
        <v>-0.43584200000000001</v>
      </c>
      <c r="D196" s="312">
        <v>-0.11307200000000001</v>
      </c>
      <c r="E196" s="312">
        <v>0.128995</v>
      </c>
      <c r="F196" s="313">
        <v>-0.41991900000000004</v>
      </c>
      <c r="G196" s="312">
        <v>0</v>
      </c>
      <c r="H196" s="312">
        <v>-0.142429</v>
      </c>
      <c r="I196" s="312">
        <v>-0.10664544000000001</v>
      </c>
      <c r="J196" s="312">
        <v>-0.95095679000000011</v>
      </c>
      <c r="K196" s="313">
        <v>-1.20003123</v>
      </c>
      <c r="L196" s="312">
        <v>-0.22443676999999998</v>
      </c>
      <c r="M196" s="312">
        <v>-0.24999119999999997</v>
      </c>
      <c r="N196" s="312">
        <v>-0.54923218000000007</v>
      </c>
      <c r="O196" s="312">
        <v>-0.42165889999999995</v>
      </c>
      <c r="P196" s="313">
        <v>-1.4453190499999999</v>
      </c>
      <c r="Q196" s="312">
        <v>-2.5128268100000004</v>
      </c>
      <c r="R196" s="312">
        <v>-0.68198554999999983</v>
      </c>
      <c r="S196" s="283"/>
      <c r="T196" s="261"/>
      <c r="U196" s="261"/>
      <c r="V196" s="261"/>
      <c r="W196" s="261"/>
      <c r="X196" s="261"/>
      <c r="Y196" s="261"/>
      <c r="Z196" s="261"/>
      <c r="AA196" s="261"/>
      <c r="AB196" s="261"/>
      <c r="AC196" s="261"/>
      <c r="AD196" s="261"/>
      <c r="AE196" s="261"/>
      <c r="AF196" s="261"/>
      <c r="AG196" s="261"/>
      <c r="AH196" s="261"/>
      <c r="AI196" s="261"/>
    </row>
    <row r="197" spans="1:35" s="181" customFormat="1" ht="15">
      <c r="A197" s="215" t="s">
        <v>198</v>
      </c>
      <c r="B197" s="312">
        <v>9.4394399196423673E-2</v>
      </c>
      <c r="C197" s="312">
        <v>0.78276592670994694</v>
      </c>
      <c r="D197" s="312">
        <v>0.74587617872810463</v>
      </c>
      <c r="E197" s="312">
        <v>0.3921454330558013</v>
      </c>
      <c r="F197" s="313">
        <v>2.0151819376902766</v>
      </c>
      <c r="G197" s="312">
        <v>0.40778678432748544</v>
      </c>
      <c r="H197" s="312">
        <v>0.39917759271926506</v>
      </c>
      <c r="I197" s="312">
        <v>0.26469794070298291</v>
      </c>
      <c r="J197" s="312">
        <v>1.5772996923077378</v>
      </c>
      <c r="K197" s="313">
        <v>2.6489620100574713</v>
      </c>
      <c r="L197" s="312">
        <v>0.24197268437290198</v>
      </c>
      <c r="M197" s="312">
        <v>0.16467597249173482</v>
      </c>
      <c r="N197" s="312">
        <v>0.1647917530479196</v>
      </c>
      <c r="O197" s="312">
        <v>0.17602196017461619</v>
      </c>
      <c r="P197" s="313">
        <v>0.74746237008717253</v>
      </c>
      <c r="Q197" s="312">
        <v>0.19892964000000002</v>
      </c>
      <c r="R197" s="312">
        <v>0.70825564000000008</v>
      </c>
      <c r="S197" s="283"/>
      <c r="T197" s="261"/>
      <c r="U197" s="261"/>
      <c r="V197" s="261"/>
      <c r="W197" s="261"/>
      <c r="X197" s="261"/>
      <c r="Y197" s="261"/>
      <c r="Z197" s="261"/>
      <c r="AA197" s="261"/>
      <c r="AB197" s="261"/>
      <c r="AC197" s="261"/>
      <c r="AD197" s="261"/>
      <c r="AE197" s="261"/>
      <c r="AF197" s="261"/>
      <c r="AG197" s="261"/>
      <c r="AH197" s="261"/>
      <c r="AI197" s="261"/>
    </row>
    <row r="198" spans="1:35" ht="6" customHeight="1" thickBot="1">
      <c r="A198" s="215"/>
      <c r="B198" s="215"/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</row>
    <row r="199" spans="1:35" ht="3.75" customHeight="1">
      <c r="A199" s="308"/>
      <c r="B199" s="308"/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308"/>
      <c r="O199" s="308"/>
      <c r="P199" s="308"/>
      <c r="Q199" s="308"/>
      <c r="R199" s="308"/>
    </row>
    <row r="200" spans="1:35" s="181" customFormat="1" ht="15">
      <c r="A200" s="291" t="s">
        <v>187</v>
      </c>
      <c r="B200" s="312">
        <v>-9.1018306253122656</v>
      </c>
      <c r="C200" s="312">
        <v>-6.6426256109429698</v>
      </c>
      <c r="D200" s="312">
        <v>-8.4604552250586398</v>
      </c>
      <c r="E200" s="312">
        <v>-2.7349156017432548</v>
      </c>
      <c r="F200" s="313">
        <v>-26.939827063057127</v>
      </c>
      <c r="G200" s="312">
        <v>-2.2515019367372799</v>
      </c>
      <c r="H200" s="312">
        <v>-6.4985428116406752</v>
      </c>
      <c r="I200" s="312">
        <v>-9.6385789579987176</v>
      </c>
      <c r="J200" s="312">
        <v>-4.3699705448112578</v>
      </c>
      <c r="K200" s="313">
        <v>-22.758594251187933</v>
      </c>
      <c r="L200" s="312">
        <v>-5.7609771303478805</v>
      </c>
      <c r="M200" s="312">
        <v>-5.5303177686108542</v>
      </c>
      <c r="N200" s="312">
        <v>-4.5810934876184</v>
      </c>
      <c r="O200" s="312">
        <v>-2.3152738007329421</v>
      </c>
      <c r="P200" s="313">
        <v>-18.187662187310071</v>
      </c>
      <c r="Q200" s="312">
        <v>-5.2564977346013055</v>
      </c>
      <c r="R200" s="312">
        <v>-5.7909100351580864</v>
      </c>
      <c r="S200" s="283"/>
      <c r="T200" s="261"/>
      <c r="U200" s="261"/>
      <c r="V200" s="261"/>
      <c r="W200" s="261"/>
      <c r="X200" s="261"/>
      <c r="Y200" s="261"/>
      <c r="Z200" s="261"/>
      <c r="AA200" s="261"/>
      <c r="AB200" s="261"/>
      <c r="AC200" s="261"/>
      <c r="AD200" s="261"/>
      <c r="AE200" s="261"/>
      <c r="AF200" s="261"/>
      <c r="AG200" s="261"/>
      <c r="AH200" s="261"/>
      <c r="AI200" s="261"/>
    </row>
    <row r="201" spans="1:35" ht="15">
      <c r="A201" s="187" t="s">
        <v>285</v>
      </c>
      <c r="B201" s="355">
        <v>0</v>
      </c>
      <c r="C201" s="355">
        <v>0</v>
      </c>
      <c r="D201" s="355">
        <v>0</v>
      </c>
      <c r="E201" s="355">
        <v>0</v>
      </c>
      <c r="F201" s="356">
        <v>0</v>
      </c>
      <c r="G201" s="355">
        <v>0</v>
      </c>
      <c r="H201" s="355">
        <v>0</v>
      </c>
      <c r="I201" s="355">
        <v>-0.57914426000000008</v>
      </c>
      <c r="J201" s="355">
        <v>-1.7534294399999999</v>
      </c>
      <c r="K201" s="356">
        <v>-2.3325737000000002</v>
      </c>
      <c r="L201" s="355">
        <v>-2.6490899999997986E-3</v>
      </c>
      <c r="M201" s="355">
        <v>-6.9775000000010801E-4</v>
      </c>
      <c r="N201" s="355">
        <v>-1.7694179454963432E-16</v>
      </c>
      <c r="O201" s="355">
        <v>-1.6615479999999665E-2</v>
      </c>
      <c r="P201" s="356">
        <v>-1.9962319999999749E-2</v>
      </c>
      <c r="Q201" s="355">
        <v>-0.57628963000000011</v>
      </c>
      <c r="R201" s="355">
        <v>-1.9553433799999995</v>
      </c>
    </row>
    <row r="202" spans="1:35" s="181" customFormat="1" ht="15">
      <c r="A202" s="291" t="s">
        <v>284</v>
      </c>
      <c r="B202" s="312">
        <v>-9.1018306253122656</v>
      </c>
      <c r="C202" s="312">
        <v>-6.6426256109429698</v>
      </c>
      <c r="D202" s="312">
        <v>-8.4604552250586398</v>
      </c>
      <c r="E202" s="312">
        <v>-2.7349156017432548</v>
      </c>
      <c r="F202" s="313">
        <v>-26.939827063057127</v>
      </c>
      <c r="G202" s="312">
        <v>-2.2515019367372799</v>
      </c>
      <c r="H202" s="312">
        <v>-6.4985428116406752</v>
      </c>
      <c r="I202" s="312">
        <v>-9.0594346979987179</v>
      </c>
      <c r="J202" s="312">
        <v>-2.6165411048112581</v>
      </c>
      <c r="K202" s="313">
        <v>-20.426020551187932</v>
      </c>
      <c r="L202" s="312">
        <v>-5.7583280403478803</v>
      </c>
      <c r="M202" s="312">
        <v>-5.5296200186108537</v>
      </c>
      <c r="N202" s="312">
        <v>-4.5810934876184</v>
      </c>
      <c r="O202" s="312">
        <v>-2.2986583207329425</v>
      </c>
      <c r="P202" s="313">
        <v>-18.16769986731007</v>
      </c>
      <c r="Q202" s="312">
        <v>-4.6802081046013058</v>
      </c>
      <c r="R202" s="312">
        <v>-3.8355666551580869</v>
      </c>
      <c r="S202" s="283"/>
      <c r="T202" s="261"/>
      <c r="U202" s="261"/>
      <c r="V202" s="261"/>
      <c r="W202" s="261"/>
      <c r="X202" s="261"/>
      <c r="Y202" s="261"/>
      <c r="Z202" s="261"/>
      <c r="AA202" s="261"/>
      <c r="AB202" s="261"/>
      <c r="AC202" s="261"/>
      <c r="AD202" s="261"/>
      <c r="AE202" s="261"/>
      <c r="AF202" s="261"/>
      <c r="AG202" s="261"/>
      <c r="AH202" s="261"/>
      <c r="AI202" s="261"/>
    </row>
    <row r="203" spans="1:35" ht="3.75" customHeight="1" thickBot="1">
      <c r="A203" s="320"/>
      <c r="B203" s="320"/>
      <c r="C203" s="320"/>
      <c r="D203" s="320"/>
      <c r="E203" s="320"/>
      <c r="F203" s="320"/>
      <c r="G203" s="320"/>
      <c r="H203" s="320"/>
      <c r="I203" s="320"/>
      <c r="J203" s="320"/>
      <c r="K203" s="320"/>
      <c r="L203" s="320"/>
      <c r="M203" s="320"/>
      <c r="N203" s="320"/>
      <c r="O203" s="320"/>
      <c r="P203" s="320"/>
      <c r="Q203" s="320"/>
      <c r="R203" s="320"/>
    </row>
    <row r="204" spans="1:35">
      <c r="F204" s="201"/>
      <c r="K204" s="201"/>
      <c r="O204" s="201"/>
      <c r="P204" s="201"/>
    </row>
    <row r="205" spans="1:35"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80"/>
      <c r="P205" s="180"/>
      <c r="Q205" s="180"/>
      <c r="R205" s="178"/>
    </row>
    <row r="206" spans="1:35" s="201" customFormat="1" ht="15.75">
      <c r="A206" s="281" t="s">
        <v>345</v>
      </c>
      <c r="B206" s="183"/>
      <c r="C206" s="183"/>
      <c r="D206" s="183"/>
      <c r="E206" s="183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3"/>
      <c r="R206" s="180"/>
      <c r="S206" s="180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</row>
    <row r="207" spans="1:35" s="259" customFormat="1" ht="16.5" thickBot="1">
      <c r="A207" s="306" t="s">
        <v>224</v>
      </c>
      <c r="B207" s="306" t="s">
        <v>133</v>
      </c>
      <c r="C207" s="306" t="s">
        <v>194</v>
      </c>
      <c r="D207" s="306" t="s">
        <v>195</v>
      </c>
      <c r="E207" s="306" t="s">
        <v>165</v>
      </c>
      <c r="F207" s="353">
        <v>2010</v>
      </c>
      <c r="G207" s="306" t="s">
        <v>164</v>
      </c>
      <c r="H207" s="306" t="s">
        <v>245</v>
      </c>
      <c r="I207" s="306" t="s">
        <v>246</v>
      </c>
      <c r="J207" s="306" t="s">
        <v>247</v>
      </c>
      <c r="K207" s="353">
        <v>2011</v>
      </c>
      <c r="L207" s="306" t="s">
        <v>257</v>
      </c>
      <c r="M207" s="306" t="s">
        <v>258</v>
      </c>
      <c r="N207" s="306" t="s">
        <v>259</v>
      </c>
      <c r="O207" s="306" t="s">
        <v>260</v>
      </c>
      <c r="P207" s="354">
        <v>2012</v>
      </c>
      <c r="Q207" s="306" t="s">
        <v>279</v>
      </c>
      <c r="R207" s="306" t="s">
        <v>351</v>
      </c>
      <c r="S207" s="282"/>
      <c r="T207" s="263"/>
      <c r="U207" s="263"/>
      <c r="V207" s="263"/>
      <c r="W207" s="263"/>
      <c r="X207" s="263"/>
      <c r="Y207" s="263"/>
      <c r="Z207" s="263"/>
      <c r="AA207" s="263"/>
      <c r="AB207" s="263"/>
      <c r="AC207" s="263"/>
      <c r="AD207" s="263"/>
      <c r="AE207" s="263"/>
      <c r="AF207" s="263"/>
      <c r="AG207" s="263"/>
      <c r="AH207" s="263"/>
      <c r="AI207" s="263"/>
    </row>
    <row r="208" spans="1:35" ht="15">
      <c r="A208" s="373" t="s">
        <v>278</v>
      </c>
      <c r="B208" s="355">
        <v>0</v>
      </c>
      <c r="C208" s="355">
        <v>0</v>
      </c>
      <c r="D208" s="355">
        <v>0</v>
      </c>
      <c r="E208" s="355">
        <v>0</v>
      </c>
      <c r="F208" s="356">
        <v>0</v>
      </c>
      <c r="G208" s="355">
        <v>0</v>
      </c>
      <c r="H208" s="355">
        <v>0</v>
      </c>
      <c r="I208" s="355">
        <v>0</v>
      </c>
      <c r="J208" s="355">
        <v>0</v>
      </c>
      <c r="K208" s="356">
        <v>0</v>
      </c>
      <c r="L208" s="355">
        <v>0</v>
      </c>
      <c r="M208" s="355">
        <v>0</v>
      </c>
      <c r="N208" s="355">
        <v>0</v>
      </c>
      <c r="O208" s="355">
        <v>0</v>
      </c>
      <c r="P208" s="356">
        <v>0</v>
      </c>
      <c r="Q208" s="355">
        <v>250</v>
      </c>
      <c r="R208" s="355">
        <v>250</v>
      </c>
    </row>
    <row r="209" spans="1:35" ht="15">
      <c r="A209" s="373" t="s">
        <v>337</v>
      </c>
      <c r="B209" s="355">
        <v>0</v>
      </c>
      <c r="C209" s="355">
        <v>0</v>
      </c>
      <c r="D209" s="355">
        <v>0</v>
      </c>
      <c r="E209" s="355">
        <v>0</v>
      </c>
      <c r="F209" s="356">
        <v>0</v>
      </c>
      <c r="G209" s="355">
        <v>0</v>
      </c>
      <c r="H209" s="355">
        <v>0</v>
      </c>
      <c r="I209" s="355">
        <v>0</v>
      </c>
      <c r="J209" s="355">
        <v>0</v>
      </c>
      <c r="K209" s="356">
        <v>0</v>
      </c>
      <c r="L209" s="355">
        <v>0</v>
      </c>
      <c r="M209" s="355">
        <v>0</v>
      </c>
      <c r="N209" s="355">
        <v>0</v>
      </c>
      <c r="O209" s="355">
        <v>0</v>
      </c>
      <c r="P209" s="356">
        <v>0</v>
      </c>
      <c r="Q209" s="355">
        <v>-9.6808839400000011</v>
      </c>
      <c r="R209" s="355">
        <v>-9.3687098500000001</v>
      </c>
    </row>
    <row r="210" spans="1:35" ht="15">
      <c r="A210" s="373" t="s">
        <v>329</v>
      </c>
      <c r="B210" s="355">
        <v>151.45367318000001</v>
      </c>
      <c r="C210" s="355">
        <v>140.90550863999999</v>
      </c>
      <c r="D210" s="355">
        <v>135.17300309000001</v>
      </c>
      <c r="E210" s="355">
        <v>242.96174199000001</v>
      </c>
      <c r="F210" s="356">
        <v>242.96174199000001</v>
      </c>
      <c r="G210" s="355">
        <v>243.488</v>
      </c>
      <c r="H210" s="355">
        <v>237.59128565</v>
      </c>
      <c r="I210" s="355">
        <v>225.75001337</v>
      </c>
      <c r="J210" s="355">
        <v>219.81346792999997</v>
      </c>
      <c r="K210" s="356">
        <v>219.81346792999997</v>
      </c>
      <c r="L210" s="355">
        <v>218.087807</v>
      </c>
      <c r="M210" s="355">
        <v>218.84841320999999</v>
      </c>
      <c r="N210" s="355">
        <v>203.35676015999999</v>
      </c>
      <c r="O210" s="355">
        <v>214.57923403999999</v>
      </c>
      <c r="P210" s="356">
        <v>214.57923403999999</v>
      </c>
      <c r="Q210" s="355">
        <v>1</v>
      </c>
      <c r="R210" s="355">
        <v>0.9</v>
      </c>
    </row>
    <row r="211" spans="1:35" ht="15">
      <c r="A211" s="373" t="s">
        <v>332</v>
      </c>
      <c r="B211" s="355">
        <v>0</v>
      </c>
      <c r="C211" s="355">
        <v>0</v>
      </c>
      <c r="D211" s="355">
        <v>0</v>
      </c>
      <c r="E211" s="355">
        <v>0</v>
      </c>
      <c r="F211" s="356">
        <v>0</v>
      </c>
      <c r="G211" s="355">
        <v>0</v>
      </c>
      <c r="H211" s="355">
        <v>0</v>
      </c>
      <c r="I211" s="355">
        <v>0</v>
      </c>
      <c r="J211" s="355">
        <v>0</v>
      </c>
      <c r="K211" s="356">
        <v>0</v>
      </c>
      <c r="L211" s="355">
        <v>-3.7538334199999999</v>
      </c>
      <c r="M211" s="355">
        <v>0</v>
      </c>
      <c r="N211" s="355">
        <v>0</v>
      </c>
      <c r="O211" s="355">
        <v>0</v>
      </c>
      <c r="P211" s="356">
        <v>0</v>
      </c>
      <c r="Q211" s="355">
        <v>0</v>
      </c>
      <c r="R211" s="355">
        <v>0</v>
      </c>
    </row>
    <row r="212" spans="1:35" ht="15">
      <c r="A212" s="373" t="s">
        <v>330</v>
      </c>
      <c r="B212" s="355">
        <v>8.6289266100000006</v>
      </c>
      <c r="C212" s="355">
        <v>8.4477284800000003</v>
      </c>
      <c r="D212" s="355">
        <v>8.4216518400000009</v>
      </c>
      <c r="E212" s="355">
        <v>8.321112209999999</v>
      </c>
      <c r="F212" s="356">
        <v>8.321112209999999</v>
      </c>
      <c r="G212" s="355">
        <v>8.2919999999999998</v>
      </c>
      <c r="H212" s="355">
        <v>8.7110000000000003</v>
      </c>
      <c r="I212" s="355">
        <v>9.282</v>
      </c>
      <c r="J212" s="355">
        <v>9.1829999999999998</v>
      </c>
      <c r="K212" s="356">
        <v>9.1829999999999998</v>
      </c>
      <c r="L212" s="355">
        <v>10.703862409999999</v>
      </c>
      <c r="M212" s="355">
        <v>9.1229999999999993</v>
      </c>
      <c r="N212" s="355">
        <v>8.3879999999999999</v>
      </c>
      <c r="O212" s="355">
        <v>10.602583280000001</v>
      </c>
      <c r="P212" s="356">
        <v>10.602583280000001</v>
      </c>
      <c r="Q212" s="355">
        <v>10.53204493</v>
      </c>
      <c r="R212" s="355">
        <v>10.38850658</v>
      </c>
    </row>
    <row r="213" spans="1:35" ht="15">
      <c r="A213" s="373" t="s">
        <v>331</v>
      </c>
      <c r="B213" s="355">
        <v>0</v>
      </c>
      <c r="C213" s="355">
        <v>0</v>
      </c>
      <c r="D213" s="355">
        <v>0</v>
      </c>
      <c r="E213" s="355">
        <v>0</v>
      </c>
      <c r="F213" s="356">
        <v>0</v>
      </c>
      <c r="G213" s="355">
        <v>0</v>
      </c>
      <c r="H213" s="355">
        <v>0</v>
      </c>
      <c r="I213" s="355">
        <v>0</v>
      </c>
      <c r="J213" s="355">
        <v>0</v>
      </c>
      <c r="K213" s="356">
        <v>0</v>
      </c>
      <c r="L213" s="355">
        <v>-1.5578624100000003</v>
      </c>
      <c r="M213" s="355">
        <v>0</v>
      </c>
      <c r="N213" s="355">
        <v>0</v>
      </c>
      <c r="O213" s="355">
        <v>-1.31158328</v>
      </c>
      <c r="P213" s="356">
        <v>-1.31158328</v>
      </c>
      <c r="Q213" s="355">
        <v>-1.2270449300000001</v>
      </c>
      <c r="R213" s="355">
        <v>-1.14250658</v>
      </c>
    </row>
    <row r="214" spans="1:35" s="181" customFormat="1" ht="15">
      <c r="A214" s="215" t="s">
        <v>333</v>
      </c>
      <c r="B214" s="312">
        <v>160.08259979000002</v>
      </c>
      <c r="C214" s="312">
        <v>149.35323711999999</v>
      </c>
      <c r="D214" s="312">
        <v>143.59465493000002</v>
      </c>
      <c r="E214" s="312">
        <v>251.2828542</v>
      </c>
      <c r="F214" s="313">
        <v>251.2828542</v>
      </c>
      <c r="G214" s="312">
        <v>251.78</v>
      </c>
      <c r="H214" s="312">
        <v>246.30228565000002</v>
      </c>
      <c r="I214" s="312">
        <v>235.03201337000002</v>
      </c>
      <c r="J214" s="312">
        <v>228.99646792999997</v>
      </c>
      <c r="K214" s="313">
        <v>228.99646792999997</v>
      </c>
      <c r="L214" s="312">
        <v>223.47997357999998</v>
      </c>
      <c r="M214" s="312">
        <v>227.97141320999998</v>
      </c>
      <c r="N214" s="312">
        <v>211.74476016</v>
      </c>
      <c r="O214" s="312">
        <v>223.87023403999999</v>
      </c>
      <c r="P214" s="313">
        <v>223.87023403999999</v>
      </c>
      <c r="Q214" s="312">
        <v>250.62411606000001</v>
      </c>
      <c r="R214" s="312">
        <v>250.77729015000003</v>
      </c>
      <c r="S214" s="283"/>
      <c r="T214" s="261"/>
      <c r="U214" s="261"/>
      <c r="V214" s="261"/>
      <c r="W214" s="261"/>
      <c r="X214" s="261"/>
      <c r="Y214" s="261"/>
      <c r="Z214" s="261"/>
      <c r="AA214" s="261"/>
      <c r="AB214" s="261"/>
      <c r="AC214" s="261"/>
      <c r="AD214" s="261"/>
      <c r="AE214" s="261"/>
      <c r="AF214" s="261"/>
      <c r="AG214" s="261"/>
      <c r="AH214" s="261"/>
      <c r="AI214" s="261"/>
    </row>
    <row r="215" spans="1:35" ht="15">
      <c r="A215" s="373" t="s">
        <v>280</v>
      </c>
      <c r="B215" s="355">
        <v>0</v>
      </c>
      <c r="C215" s="355">
        <v>0</v>
      </c>
      <c r="D215" s="355">
        <v>0</v>
      </c>
      <c r="E215" s="355">
        <v>0</v>
      </c>
      <c r="F215" s="356">
        <v>0</v>
      </c>
      <c r="G215" s="355">
        <v>0</v>
      </c>
      <c r="H215" s="355">
        <v>0</v>
      </c>
      <c r="I215" s="355">
        <v>0</v>
      </c>
      <c r="J215" s="355">
        <v>0</v>
      </c>
      <c r="K215" s="356">
        <v>0</v>
      </c>
      <c r="L215" s="355">
        <v>0</v>
      </c>
      <c r="M215" s="355">
        <v>0</v>
      </c>
      <c r="N215" s="355">
        <v>0</v>
      </c>
      <c r="O215" s="355">
        <v>0</v>
      </c>
      <c r="P215" s="356">
        <v>0</v>
      </c>
      <c r="Q215" s="355">
        <v>3.2033333399999995</v>
      </c>
      <c r="R215" s="355">
        <v>7.8004183500000002</v>
      </c>
    </row>
    <row r="216" spans="1:35" ht="15">
      <c r="A216" s="373" t="s">
        <v>334</v>
      </c>
      <c r="B216" s="355">
        <v>204.90200216136</v>
      </c>
      <c r="C216" s="355">
        <v>212.71123722000002</v>
      </c>
      <c r="D216" s="355">
        <v>220.52288247999999</v>
      </c>
      <c r="E216" s="355">
        <v>6.2771555299999999</v>
      </c>
      <c r="F216" s="356">
        <v>6.2771555299999999</v>
      </c>
      <c r="G216" s="355">
        <v>3.1059999999999999</v>
      </c>
      <c r="H216" s="355">
        <v>8.3450000000000006</v>
      </c>
      <c r="I216" s="355">
        <v>14.36</v>
      </c>
      <c r="J216" s="355">
        <v>20.452000000000002</v>
      </c>
      <c r="K216" s="356">
        <v>20.452000000000002</v>
      </c>
      <c r="L216" s="355">
        <v>25.465444789999999</v>
      </c>
      <c r="M216" s="355">
        <v>26.17037423</v>
      </c>
      <c r="N216" s="355">
        <v>25.333196510000001</v>
      </c>
      <c r="O216" s="355">
        <v>24.588624159999998</v>
      </c>
      <c r="P216" s="356">
        <v>24.588624159999998</v>
      </c>
      <c r="Q216" s="355">
        <v>0.4</v>
      </c>
      <c r="R216" s="355">
        <v>0.4</v>
      </c>
    </row>
    <row r="217" spans="1:35" ht="15">
      <c r="A217" s="373" t="s">
        <v>338</v>
      </c>
      <c r="B217" s="355">
        <v>0</v>
      </c>
      <c r="C217" s="355">
        <v>0</v>
      </c>
      <c r="D217" s="355">
        <v>0</v>
      </c>
      <c r="E217" s="355">
        <v>0</v>
      </c>
      <c r="F217" s="356">
        <v>0</v>
      </c>
      <c r="G217" s="355">
        <v>0</v>
      </c>
      <c r="H217" s="355">
        <v>0</v>
      </c>
      <c r="I217" s="355">
        <v>0</v>
      </c>
      <c r="J217" s="355">
        <v>0</v>
      </c>
      <c r="K217" s="356">
        <v>0</v>
      </c>
      <c r="L217" s="355">
        <v>0</v>
      </c>
      <c r="M217" s="355">
        <v>0</v>
      </c>
      <c r="N217" s="355">
        <v>0</v>
      </c>
      <c r="O217" s="355">
        <v>-1.9872757699999999</v>
      </c>
      <c r="P217" s="356">
        <v>-1.9872757699999999</v>
      </c>
      <c r="Q217" s="355">
        <v>0</v>
      </c>
      <c r="R217" s="355">
        <v>0</v>
      </c>
    </row>
    <row r="218" spans="1:35" ht="15">
      <c r="A218" s="373" t="s">
        <v>339</v>
      </c>
      <c r="B218" s="355">
        <v>0</v>
      </c>
      <c r="C218" s="355">
        <v>0</v>
      </c>
      <c r="D218" s="355">
        <v>0</v>
      </c>
      <c r="E218" s="355">
        <v>0</v>
      </c>
      <c r="F218" s="356">
        <v>0</v>
      </c>
      <c r="G218" s="355">
        <v>0</v>
      </c>
      <c r="H218" s="355">
        <v>0</v>
      </c>
      <c r="I218" s="355">
        <v>0</v>
      </c>
      <c r="J218" s="355">
        <v>0</v>
      </c>
      <c r="K218" s="356">
        <v>0</v>
      </c>
      <c r="L218" s="355">
        <v>0.55889432000000006</v>
      </c>
      <c r="M218" s="355">
        <v>0</v>
      </c>
      <c r="N218" s="355">
        <v>0</v>
      </c>
      <c r="O218" s="355">
        <v>0.40347429000000007</v>
      </c>
      <c r="P218" s="356">
        <v>0.40347429000000007</v>
      </c>
      <c r="Q218" s="355">
        <v>7.5594620000000112E-2</v>
      </c>
      <c r="R218" s="355">
        <v>9.7612280000000259E-2</v>
      </c>
    </row>
    <row r="219" spans="1:35" ht="15">
      <c r="A219" s="373" t="s">
        <v>335</v>
      </c>
      <c r="B219" s="355">
        <v>0</v>
      </c>
      <c r="C219" s="355">
        <v>0</v>
      </c>
      <c r="D219" s="355">
        <v>0</v>
      </c>
      <c r="E219" s="355">
        <v>0.70399999999999996</v>
      </c>
      <c r="F219" s="356">
        <v>0.70399999999999996</v>
      </c>
      <c r="G219" s="355">
        <v>2.63</v>
      </c>
      <c r="H219" s="355">
        <v>2.5590000000000002</v>
      </c>
      <c r="I219" s="355">
        <v>2.6139999999999999</v>
      </c>
      <c r="J219" s="355">
        <v>0.57399999999999995</v>
      </c>
      <c r="K219" s="356">
        <v>0.57399999999999995</v>
      </c>
      <c r="L219" s="355">
        <v>0.65200000000000002</v>
      </c>
      <c r="M219" s="355">
        <v>0.48499999999999999</v>
      </c>
      <c r="N219" s="355">
        <v>0.65200000000000002</v>
      </c>
      <c r="O219" s="355">
        <v>1.5620000000000001</v>
      </c>
      <c r="P219" s="356">
        <v>1.5620000000000001</v>
      </c>
      <c r="Q219" s="355">
        <v>1.5840000000000001</v>
      </c>
      <c r="R219" s="355">
        <v>1.4630000000000001</v>
      </c>
    </row>
    <row r="220" spans="1:35" s="181" customFormat="1" ht="15">
      <c r="A220" s="215" t="s">
        <v>336</v>
      </c>
      <c r="B220" s="312">
        <v>204.90200216136</v>
      </c>
      <c r="C220" s="312">
        <v>212.71123722000002</v>
      </c>
      <c r="D220" s="312">
        <v>220.52288247999999</v>
      </c>
      <c r="E220" s="312">
        <v>6.9811555299999997</v>
      </c>
      <c r="F220" s="313">
        <v>6.9811555299999997</v>
      </c>
      <c r="G220" s="312">
        <v>5.7359999999999998</v>
      </c>
      <c r="H220" s="312">
        <v>10.904</v>
      </c>
      <c r="I220" s="312">
        <v>16.974</v>
      </c>
      <c r="J220" s="312">
        <v>21.026000000000003</v>
      </c>
      <c r="K220" s="313">
        <v>21.026000000000003</v>
      </c>
      <c r="L220" s="312">
        <v>26.676339110000001</v>
      </c>
      <c r="M220" s="312">
        <v>26.65537423</v>
      </c>
      <c r="N220" s="312">
        <v>25.985196510000002</v>
      </c>
      <c r="O220" s="312">
        <v>24.566822679999998</v>
      </c>
      <c r="P220" s="313">
        <v>24.566822679999998</v>
      </c>
      <c r="Q220" s="312">
        <v>5.262927959999999</v>
      </c>
      <c r="R220" s="312">
        <v>9.7610306300000005</v>
      </c>
      <c r="S220" s="283"/>
      <c r="T220" s="261"/>
      <c r="U220" s="261"/>
      <c r="V220" s="261"/>
      <c r="W220" s="261"/>
      <c r="X220" s="261"/>
      <c r="Y220" s="261"/>
      <c r="Z220" s="261"/>
      <c r="AA220" s="261"/>
      <c r="AB220" s="261"/>
      <c r="AC220" s="261"/>
      <c r="AD220" s="261"/>
      <c r="AE220" s="261"/>
      <c r="AF220" s="261"/>
      <c r="AG220" s="261"/>
      <c r="AH220" s="261"/>
      <c r="AI220" s="261"/>
    </row>
    <row r="221" spans="1:35" s="181" customFormat="1" ht="15">
      <c r="A221" s="215" t="s">
        <v>286</v>
      </c>
      <c r="B221" s="312">
        <v>364.98460195135999</v>
      </c>
      <c r="C221" s="312">
        <v>362.06447434</v>
      </c>
      <c r="D221" s="312">
        <v>364.11753741000001</v>
      </c>
      <c r="E221" s="312">
        <v>258.26400973</v>
      </c>
      <c r="F221" s="313">
        <v>258.26400973</v>
      </c>
      <c r="G221" s="312">
        <v>257.51600000000002</v>
      </c>
      <c r="H221" s="312">
        <v>257.20628565000004</v>
      </c>
      <c r="I221" s="312">
        <v>252.00601337000001</v>
      </c>
      <c r="J221" s="312">
        <v>250.02246792999998</v>
      </c>
      <c r="K221" s="313">
        <v>250.02246792999998</v>
      </c>
      <c r="L221" s="312">
        <v>250.15631268999999</v>
      </c>
      <c r="M221" s="312">
        <v>254.62678743999999</v>
      </c>
      <c r="N221" s="312">
        <v>237.72995667000001</v>
      </c>
      <c r="O221" s="312">
        <v>248.43705671999999</v>
      </c>
      <c r="P221" s="313">
        <v>248.43705671999999</v>
      </c>
      <c r="Q221" s="312">
        <v>255.88704402000002</v>
      </c>
      <c r="R221" s="312">
        <v>260.53832078000005</v>
      </c>
      <c r="S221" s="283"/>
      <c r="T221" s="261"/>
      <c r="U221" s="261"/>
      <c r="V221" s="261"/>
      <c r="W221" s="261"/>
      <c r="X221" s="261"/>
      <c r="Y221" s="261"/>
      <c r="Z221" s="261"/>
      <c r="AA221" s="261"/>
      <c r="AB221" s="261"/>
      <c r="AC221" s="261"/>
      <c r="AD221" s="261"/>
      <c r="AE221" s="261"/>
      <c r="AF221" s="261"/>
      <c r="AG221" s="261"/>
      <c r="AH221" s="261"/>
      <c r="AI221" s="261"/>
    </row>
    <row r="222" spans="1:35" ht="1.5" customHeight="1" thickBot="1">
      <c r="A222" s="21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</row>
    <row r="223" spans="1:35" ht="3.75" customHeight="1">
      <c r="A223" s="308"/>
      <c r="B223" s="308"/>
      <c r="C223" s="308"/>
      <c r="D223" s="308"/>
      <c r="E223" s="308"/>
      <c r="F223" s="308"/>
      <c r="G223" s="308"/>
      <c r="H223" s="308"/>
      <c r="I223" s="308"/>
      <c r="J223" s="308"/>
      <c r="K223" s="308"/>
      <c r="L223" s="308"/>
      <c r="M223" s="308"/>
      <c r="N223" s="308"/>
      <c r="O223" s="308"/>
      <c r="P223" s="308"/>
      <c r="Q223" s="308"/>
      <c r="R223" s="308"/>
    </row>
    <row r="224" spans="1:35" ht="15">
      <c r="A224" s="372" t="s">
        <v>109</v>
      </c>
      <c r="B224" s="355">
        <v>178.45280346608999</v>
      </c>
      <c r="C224" s="355">
        <v>142.91311868000003</v>
      </c>
      <c r="D224" s="355">
        <v>169.64240549000002</v>
      </c>
      <c r="E224" s="355">
        <v>70.983266900000004</v>
      </c>
      <c r="F224" s="356">
        <v>70.983266900000004</v>
      </c>
      <c r="G224" s="355">
        <v>86.599000000000004</v>
      </c>
      <c r="H224" s="355">
        <v>97.096999999999994</v>
      </c>
      <c r="I224" s="355">
        <v>53.634999999999998</v>
      </c>
      <c r="J224" s="355">
        <v>71.629000000000005</v>
      </c>
      <c r="K224" s="356">
        <v>71.629000000000005</v>
      </c>
      <c r="L224" s="355">
        <v>62.545000000000002</v>
      </c>
      <c r="M224" s="355">
        <v>65.471999999999994</v>
      </c>
      <c r="N224" s="355">
        <v>76.289000000000001</v>
      </c>
      <c r="O224" s="355">
        <v>40.204999999999998</v>
      </c>
      <c r="P224" s="356">
        <v>40.204999999999998</v>
      </c>
      <c r="Q224" s="355">
        <v>129.376</v>
      </c>
      <c r="R224" s="355">
        <v>116.91200000000001</v>
      </c>
    </row>
    <row r="225" spans="1:35" ht="15">
      <c r="A225" s="372" t="s">
        <v>192</v>
      </c>
      <c r="B225" s="355">
        <v>3.7693064569099999</v>
      </c>
      <c r="C225" s="355">
        <v>20.813610950000001</v>
      </c>
      <c r="D225" s="355">
        <v>13.016588910000001</v>
      </c>
      <c r="E225" s="355">
        <v>14.588361619999999</v>
      </c>
      <c r="F225" s="356">
        <v>14.588361619999999</v>
      </c>
      <c r="G225" s="355">
        <v>15.646000000000001</v>
      </c>
      <c r="H225" s="355">
        <v>8.6980000000000004</v>
      </c>
      <c r="I225" s="355">
        <v>9.1389999999999993</v>
      </c>
      <c r="J225" s="355">
        <v>22.824000000000002</v>
      </c>
      <c r="K225" s="356">
        <v>22.824000000000002</v>
      </c>
      <c r="L225" s="355">
        <v>14.593999999999999</v>
      </c>
      <c r="M225" s="355">
        <v>22.382000000000001</v>
      </c>
      <c r="N225" s="355">
        <v>9.5350000000000001</v>
      </c>
      <c r="O225" s="355">
        <v>7.5750000000000002</v>
      </c>
      <c r="P225" s="356">
        <v>7.5750000000000002</v>
      </c>
      <c r="Q225" s="355">
        <v>11.739000000000001</v>
      </c>
      <c r="R225" s="355">
        <v>55.795999999999999</v>
      </c>
    </row>
    <row r="226" spans="1:35" s="181" customFormat="1" ht="15">
      <c r="A226" s="291" t="s">
        <v>281</v>
      </c>
      <c r="B226" s="312">
        <v>182.76249202836001</v>
      </c>
      <c r="C226" s="312">
        <v>198.33774470999998</v>
      </c>
      <c r="D226" s="312">
        <v>181.45854301</v>
      </c>
      <c r="E226" s="312">
        <v>172.69238121000001</v>
      </c>
      <c r="F226" s="313">
        <v>172.69238121000001</v>
      </c>
      <c r="G226" s="312">
        <v>155.27100000000002</v>
      </c>
      <c r="H226" s="312">
        <v>151.41128565000005</v>
      </c>
      <c r="I226" s="312">
        <v>189.23201337</v>
      </c>
      <c r="J226" s="312">
        <v>155.56946792999997</v>
      </c>
      <c r="K226" s="313">
        <v>155.56946792999997</v>
      </c>
      <c r="L226" s="312">
        <v>173.01731268999998</v>
      </c>
      <c r="M226" s="312">
        <v>166.77278744</v>
      </c>
      <c r="N226" s="312">
        <v>151.90595666999999</v>
      </c>
      <c r="O226" s="312">
        <v>200.65705672000001</v>
      </c>
      <c r="P226" s="313">
        <v>200.65705672000001</v>
      </c>
      <c r="Q226" s="312">
        <v>114.77204402000001</v>
      </c>
      <c r="R226" s="312">
        <v>87.830320780000051</v>
      </c>
      <c r="S226" s="283"/>
      <c r="T226" s="261"/>
      <c r="U226" s="261"/>
      <c r="V226" s="261"/>
      <c r="W226" s="261"/>
      <c r="X226" s="261"/>
      <c r="Y226" s="261"/>
      <c r="Z226" s="261"/>
      <c r="AA226" s="261"/>
      <c r="AB226" s="261"/>
      <c r="AC226" s="261"/>
      <c r="AD226" s="261"/>
      <c r="AE226" s="261"/>
      <c r="AF226" s="261"/>
      <c r="AG226" s="261"/>
      <c r="AH226" s="261"/>
      <c r="AI226" s="261"/>
    </row>
    <row r="227" spans="1:35" ht="3" customHeight="1" thickBot="1">
      <c r="A227" s="215"/>
      <c r="B227" s="215"/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</row>
    <row r="228" spans="1:35" ht="5.25" customHeight="1">
      <c r="A228" s="308"/>
      <c r="B228" s="308"/>
      <c r="C228" s="308"/>
      <c r="D228" s="308"/>
      <c r="E228" s="308"/>
      <c r="F228" s="308"/>
      <c r="G228" s="308"/>
      <c r="H228" s="308"/>
      <c r="I228" s="308"/>
      <c r="J228" s="308"/>
      <c r="K228" s="308"/>
      <c r="L228" s="308"/>
      <c r="M228" s="308"/>
      <c r="N228" s="308"/>
      <c r="O228" s="308"/>
      <c r="P228" s="308"/>
      <c r="Q228" s="308"/>
      <c r="R228" s="308"/>
    </row>
    <row r="229" spans="1:35" ht="15">
      <c r="A229" s="373" t="s">
        <v>357</v>
      </c>
      <c r="B229" s="355">
        <v>0</v>
      </c>
      <c r="C229" s="355">
        <v>0</v>
      </c>
      <c r="D229" s="355">
        <v>0</v>
      </c>
      <c r="E229" s="355">
        <v>0</v>
      </c>
      <c r="F229" s="356">
        <v>0</v>
      </c>
      <c r="G229" s="355">
        <v>0</v>
      </c>
      <c r="H229" s="355">
        <v>31.970714350000002</v>
      </c>
      <c r="I229" s="355">
        <v>42.294986629999997</v>
      </c>
      <c r="J229" s="355">
        <v>54.372532069999998</v>
      </c>
      <c r="K229" s="356">
        <v>54.372532069999998</v>
      </c>
      <c r="L229" s="355">
        <v>57.256719000000004</v>
      </c>
      <c r="M229" s="355">
        <v>54.863586790000006</v>
      </c>
      <c r="N229" s="355">
        <v>64.683239839999999</v>
      </c>
      <c r="O229" s="355">
        <v>98.779325</v>
      </c>
      <c r="P229" s="356">
        <v>98.779325</v>
      </c>
      <c r="Q229" s="355">
        <v>106.279325</v>
      </c>
      <c r="R229" s="355">
        <v>103.74131448</v>
      </c>
    </row>
    <row r="230" spans="1:35" ht="15">
      <c r="A230" s="373" t="s">
        <v>358</v>
      </c>
      <c r="B230" s="355">
        <v>0</v>
      </c>
      <c r="C230" s="355">
        <v>0</v>
      </c>
      <c r="D230" s="355">
        <v>0</v>
      </c>
      <c r="E230" s="355">
        <v>0</v>
      </c>
      <c r="F230" s="356">
        <v>0</v>
      </c>
      <c r="G230" s="355">
        <v>0</v>
      </c>
      <c r="H230" s="355">
        <v>0</v>
      </c>
      <c r="I230" s="355">
        <v>0</v>
      </c>
      <c r="J230" s="355">
        <v>0</v>
      </c>
      <c r="K230" s="356">
        <v>0</v>
      </c>
      <c r="L230" s="355">
        <v>-2.8045116999999999</v>
      </c>
      <c r="M230" s="355">
        <v>0</v>
      </c>
      <c r="N230" s="355">
        <v>0</v>
      </c>
      <c r="O230" s="355">
        <v>-3.72628928</v>
      </c>
      <c r="P230" s="356">
        <v>-3.72628928</v>
      </c>
      <c r="Q230" s="355">
        <v>-3.6048853399999996</v>
      </c>
      <c r="R230" s="355">
        <v>-3.4743099600000003</v>
      </c>
    </row>
    <row r="231" spans="1:35" ht="15">
      <c r="A231" s="373" t="s">
        <v>359</v>
      </c>
      <c r="B231" s="355">
        <v>0</v>
      </c>
      <c r="C231" s="355">
        <v>0</v>
      </c>
      <c r="D231" s="355">
        <v>0</v>
      </c>
      <c r="E231" s="355">
        <v>0</v>
      </c>
      <c r="F231" s="356">
        <v>0</v>
      </c>
      <c r="G231" s="355">
        <v>0</v>
      </c>
      <c r="H231" s="355">
        <v>0</v>
      </c>
      <c r="I231" s="355">
        <v>0</v>
      </c>
      <c r="J231" s="355">
        <v>0</v>
      </c>
      <c r="K231" s="356">
        <v>0</v>
      </c>
      <c r="L231" s="355">
        <v>0</v>
      </c>
      <c r="M231" s="355">
        <v>7.5625770000000009E-2</v>
      </c>
      <c r="N231" s="355">
        <v>1.60980349</v>
      </c>
      <c r="O231" s="355">
        <v>1.4773940000000001</v>
      </c>
      <c r="P231" s="356">
        <v>1.4773940000000001</v>
      </c>
      <c r="Q231" s="355">
        <v>1.4773940000000001</v>
      </c>
      <c r="R231" s="355">
        <v>3.3937547000000006</v>
      </c>
    </row>
    <row r="232" spans="1:35" ht="15">
      <c r="A232" s="373" t="s">
        <v>360</v>
      </c>
      <c r="B232" s="355">
        <v>0</v>
      </c>
      <c r="C232" s="355">
        <v>0</v>
      </c>
      <c r="D232" s="355">
        <v>0</v>
      </c>
      <c r="E232" s="355">
        <v>0</v>
      </c>
      <c r="F232" s="356"/>
      <c r="G232" s="355">
        <v>0</v>
      </c>
      <c r="H232" s="355">
        <v>0</v>
      </c>
      <c r="I232" s="355">
        <v>0</v>
      </c>
      <c r="J232" s="355">
        <v>0</v>
      </c>
      <c r="K232" s="356"/>
      <c r="L232" s="355">
        <v>0</v>
      </c>
      <c r="M232" s="355">
        <v>0</v>
      </c>
      <c r="N232" s="355">
        <v>0</v>
      </c>
      <c r="O232" s="355">
        <v>-0.490143</v>
      </c>
      <c r="P232" s="356">
        <v>-0.490143</v>
      </c>
      <c r="Q232" s="355">
        <v>-0.490143</v>
      </c>
      <c r="R232" s="355">
        <v>-0.49931443999999997</v>
      </c>
    </row>
    <row r="233" spans="1:35" ht="15">
      <c r="A233" s="373" t="s">
        <v>361</v>
      </c>
      <c r="B233" s="355"/>
      <c r="C233" s="355"/>
      <c r="D233" s="355"/>
      <c r="E233" s="355"/>
      <c r="F233" s="356"/>
      <c r="G233" s="355"/>
      <c r="H233" s="355"/>
      <c r="I233" s="355"/>
      <c r="J233" s="355"/>
      <c r="K233" s="356"/>
      <c r="L233" s="355">
        <v>0.94464376999999999</v>
      </c>
      <c r="M233" s="355">
        <v>0</v>
      </c>
      <c r="N233" s="355">
        <v>0</v>
      </c>
      <c r="O233" s="355">
        <v>0.11479663</v>
      </c>
      <c r="P233" s="356">
        <v>0.11479663</v>
      </c>
      <c r="Q233" s="355">
        <v>1.0917577900000002</v>
      </c>
      <c r="R233" s="355">
        <v>0.11163864999999999</v>
      </c>
    </row>
    <row r="234" spans="1:35" s="181" customFormat="1" ht="15">
      <c r="A234" s="291" t="s">
        <v>193</v>
      </c>
      <c r="B234" s="312">
        <v>182.76249202836001</v>
      </c>
      <c r="C234" s="312">
        <v>198.33774470999998</v>
      </c>
      <c r="D234" s="312">
        <v>181.45854301</v>
      </c>
      <c r="E234" s="312">
        <v>172.69238121000001</v>
      </c>
      <c r="F234" s="313">
        <v>172.69238121000001</v>
      </c>
      <c r="G234" s="312">
        <v>155.27100000000002</v>
      </c>
      <c r="H234" s="312">
        <v>183.38200000000006</v>
      </c>
      <c r="I234" s="312">
        <v>231.52699999999999</v>
      </c>
      <c r="J234" s="312">
        <v>209.94199999999998</v>
      </c>
      <c r="K234" s="313">
        <v>209.94199999999998</v>
      </c>
      <c r="L234" s="312">
        <v>228.41416375999998</v>
      </c>
      <c r="M234" s="312">
        <v>221.71200000000002</v>
      </c>
      <c r="N234" s="312">
        <v>218.19900000000001</v>
      </c>
      <c r="O234" s="312">
        <v>296.81214007</v>
      </c>
      <c r="P234" s="313">
        <v>296.81214007</v>
      </c>
      <c r="Q234" s="312">
        <v>219.52549247000002</v>
      </c>
      <c r="R234" s="312">
        <v>191.10340421000006</v>
      </c>
      <c r="S234" s="283"/>
      <c r="T234" s="261"/>
      <c r="U234" s="261"/>
      <c r="V234" s="261"/>
      <c r="W234" s="261"/>
      <c r="X234" s="261"/>
      <c r="Y234" s="261"/>
      <c r="Z234" s="261"/>
      <c r="AA234" s="261"/>
      <c r="AB234" s="261"/>
      <c r="AC234" s="261"/>
      <c r="AD234" s="261"/>
      <c r="AE234" s="261"/>
      <c r="AF234" s="261"/>
      <c r="AG234" s="261"/>
      <c r="AH234" s="261"/>
      <c r="AI234" s="261"/>
    </row>
    <row r="235" spans="1:35" ht="3" customHeight="1" thickBot="1">
      <c r="A235" s="215"/>
      <c r="B235" s="215"/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</row>
    <row r="236" spans="1:35" ht="15">
      <c r="A236" s="308"/>
      <c r="B236" s="308"/>
      <c r="C236" s="308"/>
      <c r="D236" s="308"/>
      <c r="E236" s="308"/>
      <c r="F236" s="308"/>
      <c r="G236" s="308"/>
      <c r="H236" s="308"/>
      <c r="I236" s="308"/>
      <c r="J236" s="308"/>
      <c r="K236" s="308"/>
      <c r="L236" s="308"/>
      <c r="M236" s="308"/>
      <c r="N236" s="308"/>
      <c r="O236" s="308"/>
      <c r="P236" s="308"/>
      <c r="Q236" s="308"/>
      <c r="R236" s="308"/>
    </row>
    <row r="237" spans="1:35" ht="15">
      <c r="A237" s="186"/>
      <c r="E237" s="374"/>
      <c r="F237" s="374"/>
      <c r="G237" s="374"/>
      <c r="H237" s="374"/>
      <c r="I237" s="374"/>
      <c r="J237" s="374"/>
      <c r="K237" s="374"/>
      <c r="L237" s="374"/>
      <c r="M237" s="374"/>
      <c r="N237" s="374"/>
      <c r="O237" s="374"/>
      <c r="P237" s="374"/>
      <c r="Q237" s="374"/>
      <c r="R237" s="374"/>
    </row>
    <row r="238" spans="1:35">
      <c r="E238" s="374"/>
      <c r="F238" s="374"/>
      <c r="G238" s="374"/>
      <c r="H238" s="374"/>
      <c r="I238" s="374"/>
      <c r="J238" s="374"/>
      <c r="K238" s="374"/>
      <c r="L238" s="374"/>
      <c r="M238" s="374"/>
      <c r="N238" s="374"/>
      <c r="O238" s="374"/>
      <c r="P238" s="374"/>
      <c r="Q238" s="374"/>
      <c r="R238" s="374"/>
    </row>
    <row r="239" spans="1:35">
      <c r="E239" s="374"/>
      <c r="F239" s="374"/>
      <c r="G239" s="374"/>
      <c r="H239" s="374"/>
      <c r="I239" s="374"/>
      <c r="J239" s="374"/>
      <c r="K239" s="374"/>
      <c r="L239" s="374"/>
      <c r="M239" s="374"/>
      <c r="N239" s="374"/>
      <c r="O239" s="374"/>
      <c r="P239" s="374"/>
      <c r="Q239" s="374"/>
      <c r="R239" s="374"/>
    </row>
    <row r="240" spans="1:35">
      <c r="E240" s="374"/>
      <c r="F240" s="374"/>
      <c r="G240" s="374"/>
      <c r="H240" s="374"/>
      <c r="I240" s="374"/>
      <c r="J240" s="374"/>
      <c r="K240" s="374"/>
      <c r="L240" s="374"/>
      <c r="M240" s="374"/>
      <c r="N240" s="374"/>
      <c r="O240" s="374"/>
      <c r="P240" s="374"/>
      <c r="Q240" s="374"/>
      <c r="R240" s="374"/>
    </row>
    <row r="241" spans="1:19" customFormat="1">
      <c r="A241" s="201"/>
      <c r="B241" s="201"/>
      <c r="C241" s="201"/>
      <c r="D241" s="201"/>
      <c r="E241" s="374"/>
      <c r="F241" s="374"/>
      <c r="G241" s="374"/>
      <c r="H241" s="374"/>
      <c r="I241" s="374"/>
      <c r="J241" s="374"/>
      <c r="K241" s="374"/>
      <c r="L241" s="374"/>
      <c r="M241" s="374"/>
      <c r="N241" s="374"/>
      <c r="O241" s="374"/>
      <c r="P241" s="374"/>
      <c r="Q241" s="374"/>
      <c r="R241" s="374"/>
      <c r="S241" s="180"/>
    </row>
    <row r="242" spans="1:19" customFormat="1">
      <c r="A242" s="201"/>
      <c r="B242" s="201"/>
      <c r="C242" s="201"/>
      <c r="D242" s="201"/>
      <c r="E242" s="374"/>
      <c r="F242" s="374"/>
      <c r="G242" s="374"/>
      <c r="H242" s="374"/>
      <c r="I242" s="374"/>
      <c r="J242" s="374"/>
      <c r="K242" s="374"/>
      <c r="L242" s="374"/>
      <c r="M242" s="374"/>
      <c r="N242" s="374"/>
      <c r="O242" s="374"/>
      <c r="P242" s="374"/>
      <c r="Q242" s="374"/>
      <c r="R242" s="374"/>
      <c r="S242" s="180"/>
    </row>
    <row r="243" spans="1:19" customFormat="1">
      <c r="A243" s="201"/>
      <c r="B243" s="201"/>
      <c r="C243" s="201"/>
      <c r="D243" s="201"/>
      <c r="E243" s="374"/>
      <c r="F243" s="374"/>
      <c r="G243" s="374"/>
      <c r="H243" s="374"/>
      <c r="I243" s="374"/>
      <c r="J243" s="374"/>
      <c r="K243" s="374"/>
      <c r="L243" s="374"/>
      <c r="M243" s="374"/>
      <c r="N243" s="374"/>
      <c r="O243" s="374"/>
      <c r="P243" s="374"/>
      <c r="Q243" s="374"/>
      <c r="R243" s="374"/>
      <c r="S243" s="180"/>
    </row>
    <row r="244" spans="1:19" customFormat="1">
      <c r="A244" s="201"/>
      <c r="B244" s="201"/>
      <c r="C244" s="201"/>
      <c r="D244" s="201"/>
      <c r="E244" s="374"/>
      <c r="F244" s="374"/>
      <c r="G244" s="374"/>
      <c r="H244" s="374"/>
      <c r="I244" s="374"/>
      <c r="J244" s="374"/>
      <c r="K244" s="374"/>
      <c r="L244" s="374"/>
      <c r="M244" s="374"/>
      <c r="N244" s="374"/>
      <c r="O244" s="374"/>
      <c r="P244" s="374"/>
      <c r="Q244" s="374"/>
      <c r="R244" s="374"/>
      <c r="S244" s="180"/>
    </row>
    <row r="245" spans="1:19" customFormat="1">
      <c r="A245" s="201"/>
      <c r="B245" s="201"/>
      <c r="C245" s="201"/>
      <c r="D245" s="201"/>
      <c r="E245" s="374"/>
      <c r="F245" s="374"/>
      <c r="G245" s="374"/>
      <c r="H245" s="374"/>
      <c r="I245" s="374"/>
      <c r="J245" s="374"/>
      <c r="K245" s="374"/>
      <c r="L245" s="374"/>
      <c r="M245" s="374"/>
      <c r="N245" s="374"/>
      <c r="O245" s="374"/>
      <c r="P245" s="374"/>
      <c r="Q245" s="374"/>
      <c r="R245" s="374"/>
      <c r="S245" s="180"/>
    </row>
    <row r="246" spans="1:19" customFormat="1">
      <c r="A246" s="201"/>
      <c r="B246" s="201"/>
      <c r="C246" s="201"/>
      <c r="D246" s="201"/>
      <c r="E246" s="374"/>
      <c r="F246" s="374"/>
      <c r="G246" s="374"/>
      <c r="H246" s="374"/>
      <c r="I246" s="374"/>
      <c r="J246" s="374"/>
      <c r="K246" s="374"/>
      <c r="L246" s="374"/>
      <c r="M246" s="374"/>
      <c r="N246" s="374"/>
      <c r="O246" s="374"/>
      <c r="P246" s="374"/>
      <c r="Q246" s="374"/>
      <c r="R246" s="374"/>
      <c r="S246" s="180"/>
    </row>
    <row r="247" spans="1:19" customFormat="1">
      <c r="A247" s="201"/>
      <c r="B247" s="201"/>
      <c r="C247" s="201"/>
      <c r="D247" s="201"/>
      <c r="E247" s="374"/>
      <c r="F247" s="374"/>
      <c r="G247" s="374"/>
      <c r="H247" s="374"/>
      <c r="I247" s="374"/>
      <c r="J247" s="374"/>
      <c r="K247" s="374"/>
      <c r="L247" s="374"/>
      <c r="M247" s="374"/>
      <c r="N247" s="374"/>
      <c r="O247" s="374"/>
      <c r="P247" s="374"/>
      <c r="Q247" s="374"/>
      <c r="R247" s="374"/>
      <c r="S247" s="180"/>
    </row>
    <row r="248" spans="1:19" customFormat="1">
      <c r="A248" s="201"/>
      <c r="B248" s="201"/>
      <c r="C248" s="201"/>
      <c r="D248" s="201"/>
      <c r="E248" s="374"/>
      <c r="F248" s="374"/>
      <c r="G248" s="374"/>
      <c r="H248" s="374"/>
      <c r="I248" s="374"/>
      <c r="J248" s="374"/>
      <c r="K248" s="374"/>
      <c r="L248" s="374"/>
      <c r="M248" s="374"/>
      <c r="N248" s="374"/>
      <c r="O248" s="374"/>
      <c r="P248" s="374"/>
      <c r="Q248" s="374"/>
      <c r="R248" s="374"/>
      <c r="S248" s="180"/>
    </row>
    <row r="249" spans="1:19" customFormat="1">
      <c r="A249" s="201"/>
      <c r="B249" s="201"/>
      <c r="C249" s="201"/>
      <c r="D249" s="201"/>
      <c r="E249" s="374"/>
      <c r="F249" s="374"/>
      <c r="G249" s="374"/>
      <c r="H249" s="374"/>
      <c r="I249" s="374"/>
      <c r="J249" s="374"/>
      <c r="K249" s="374"/>
      <c r="L249" s="374"/>
      <c r="M249" s="374"/>
      <c r="N249" s="374"/>
      <c r="O249" s="374"/>
      <c r="P249" s="374"/>
      <c r="Q249" s="374"/>
      <c r="R249" s="374"/>
      <c r="S249" s="180"/>
    </row>
    <row r="250" spans="1:19" customFormat="1">
      <c r="A250" s="201"/>
      <c r="B250" s="201"/>
      <c r="C250" s="201"/>
      <c r="D250" s="201"/>
      <c r="E250" s="374"/>
      <c r="F250" s="374"/>
      <c r="G250" s="374"/>
      <c r="H250" s="374"/>
      <c r="I250" s="374"/>
      <c r="J250" s="374"/>
      <c r="K250" s="374"/>
      <c r="L250" s="374"/>
      <c r="M250" s="374"/>
      <c r="N250" s="374"/>
      <c r="O250" s="374"/>
      <c r="P250" s="374"/>
      <c r="Q250" s="374"/>
      <c r="R250" s="374"/>
      <c r="S250" s="180"/>
    </row>
    <row r="251" spans="1:19" customFormat="1">
      <c r="A251" s="201"/>
      <c r="B251" s="201"/>
      <c r="C251" s="201"/>
      <c r="D251" s="201"/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  <c r="O251" s="374"/>
      <c r="P251" s="374"/>
      <c r="Q251" s="374"/>
      <c r="R251" s="374"/>
      <c r="S251" s="180"/>
    </row>
    <row r="252" spans="1:19" customFormat="1">
      <c r="A252" s="201"/>
      <c r="B252" s="201"/>
      <c r="C252" s="201"/>
      <c r="D252" s="201"/>
      <c r="E252" s="374"/>
      <c r="F252" s="374"/>
      <c r="G252" s="374"/>
      <c r="H252" s="374"/>
      <c r="I252" s="374"/>
      <c r="J252" s="374"/>
      <c r="K252" s="374"/>
      <c r="L252" s="374"/>
      <c r="M252" s="374"/>
      <c r="N252" s="374"/>
      <c r="O252" s="374"/>
      <c r="P252" s="374"/>
      <c r="Q252" s="374"/>
      <c r="R252" s="374"/>
      <c r="S252" s="180"/>
    </row>
    <row r="253" spans="1:19" customFormat="1">
      <c r="A253" s="201"/>
      <c r="B253" s="201"/>
      <c r="C253" s="201"/>
      <c r="D253" s="201"/>
      <c r="E253" s="374"/>
      <c r="F253" s="374"/>
      <c r="G253" s="374"/>
      <c r="H253" s="374"/>
      <c r="I253" s="374"/>
      <c r="J253" s="374"/>
      <c r="K253" s="374"/>
      <c r="L253" s="374"/>
      <c r="M253" s="374"/>
      <c r="N253" s="374"/>
      <c r="O253" s="374"/>
      <c r="P253" s="374"/>
      <c r="Q253" s="374"/>
      <c r="R253" s="374"/>
      <c r="S253" s="180"/>
    </row>
    <row r="254" spans="1:19" customFormat="1">
      <c r="A254" s="201"/>
      <c r="B254" s="201"/>
      <c r="C254" s="201"/>
      <c r="D254" s="201"/>
      <c r="E254" s="374"/>
      <c r="F254" s="374"/>
      <c r="G254" s="374"/>
      <c r="H254" s="374"/>
      <c r="I254" s="374"/>
      <c r="J254" s="374"/>
      <c r="K254" s="374"/>
      <c r="L254" s="374"/>
      <c r="M254" s="374"/>
      <c r="N254" s="374"/>
      <c r="O254" s="374"/>
      <c r="P254" s="374"/>
      <c r="Q254" s="374"/>
      <c r="R254" s="374"/>
      <c r="S254" s="180"/>
    </row>
    <row r="255" spans="1:19" customFormat="1">
      <c r="A255" s="201"/>
      <c r="B255" s="201"/>
      <c r="C255" s="201"/>
      <c r="D255" s="201"/>
      <c r="E255" s="374"/>
      <c r="F255" s="374"/>
      <c r="G255" s="374"/>
      <c r="H255" s="374"/>
      <c r="I255" s="374"/>
      <c r="J255" s="374"/>
      <c r="K255" s="374"/>
      <c r="L255" s="374"/>
      <c r="M255" s="374"/>
      <c r="N255" s="374"/>
      <c r="O255" s="374"/>
      <c r="P255" s="374"/>
      <c r="Q255" s="374"/>
      <c r="R255" s="374"/>
      <c r="S255" s="180"/>
    </row>
    <row r="256" spans="1:19" customFormat="1">
      <c r="A256" s="201"/>
      <c r="B256" s="201"/>
      <c r="C256" s="201"/>
      <c r="D256" s="201"/>
      <c r="E256" s="374"/>
      <c r="F256" s="374"/>
      <c r="G256" s="374"/>
      <c r="H256" s="374"/>
      <c r="I256" s="374"/>
      <c r="J256" s="374"/>
      <c r="K256" s="374"/>
      <c r="L256" s="374"/>
      <c r="M256" s="374"/>
      <c r="N256" s="374"/>
      <c r="O256" s="374"/>
      <c r="P256" s="374"/>
      <c r="Q256" s="374"/>
      <c r="R256" s="374"/>
      <c r="S256" s="180"/>
    </row>
    <row r="257" spans="1:19" customFormat="1">
      <c r="A257" s="201"/>
      <c r="B257" s="201"/>
      <c r="C257" s="201"/>
      <c r="D257" s="201"/>
      <c r="E257" s="374"/>
      <c r="F257" s="374"/>
      <c r="G257" s="374"/>
      <c r="H257" s="374"/>
      <c r="I257" s="374"/>
      <c r="J257" s="374"/>
      <c r="K257" s="374"/>
      <c r="L257" s="374"/>
      <c r="M257" s="374"/>
      <c r="N257" s="374"/>
      <c r="O257" s="374"/>
      <c r="P257" s="374"/>
      <c r="Q257" s="374"/>
      <c r="R257" s="374"/>
      <c r="S257" s="180"/>
    </row>
    <row r="258" spans="1:19" customFormat="1">
      <c r="A258" s="201"/>
      <c r="B258" s="201"/>
      <c r="C258" s="201"/>
      <c r="D258" s="201"/>
      <c r="E258" s="374"/>
      <c r="F258" s="374"/>
      <c r="G258" s="374"/>
      <c r="H258" s="374"/>
      <c r="I258" s="374"/>
      <c r="J258" s="374"/>
      <c r="K258" s="374"/>
      <c r="L258" s="374"/>
      <c r="M258" s="374"/>
      <c r="N258" s="374"/>
      <c r="O258" s="374"/>
      <c r="P258" s="374"/>
      <c r="Q258" s="374"/>
      <c r="R258" s="374"/>
      <c r="S258" s="180"/>
    </row>
    <row r="259" spans="1:19" customFormat="1">
      <c r="A259" s="201"/>
      <c r="B259" s="201"/>
      <c r="C259" s="201"/>
      <c r="D259" s="201"/>
      <c r="E259" s="374"/>
      <c r="F259" s="374"/>
      <c r="G259" s="374"/>
      <c r="H259" s="374"/>
      <c r="I259" s="374"/>
      <c r="J259" s="374"/>
      <c r="K259" s="374"/>
      <c r="L259" s="374"/>
      <c r="M259" s="374"/>
      <c r="N259" s="374"/>
      <c r="O259" s="374"/>
      <c r="P259" s="374"/>
      <c r="Q259" s="374"/>
      <c r="R259" s="374"/>
      <c r="S259" s="180"/>
    </row>
    <row r="260" spans="1:19" customFormat="1">
      <c r="A260" s="201"/>
      <c r="B260" s="201"/>
      <c r="C260" s="201"/>
      <c r="D260" s="201"/>
      <c r="E260" s="374"/>
      <c r="F260" s="374"/>
      <c r="G260" s="374"/>
      <c r="H260" s="374"/>
      <c r="I260" s="374"/>
      <c r="J260" s="374"/>
      <c r="K260" s="374"/>
      <c r="L260" s="374"/>
      <c r="M260" s="374"/>
      <c r="N260" s="374"/>
      <c r="O260" s="374"/>
      <c r="P260" s="374"/>
      <c r="Q260" s="374"/>
      <c r="R260" s="374"/>
      <c r="S260" s="180"/>
    </row>
    <row r="261" spans="1:19" customFormat="1">
      <c r="A261" s="201"/>
      <c r="B261" s="201"/>
      <c r="C261" s="201"/>
      <c r="D261" s="201"/>
      <c r="E261" s="374"/>
      <c r="F261" s="374"/>
      <c r="G261" s="374"/>
      <c r="H261" s="374"/>
      <c r="I261" s="374"/>
      <c r="J261" s="374"/>
      <c r="K261" s="374"/>
      <c r="L261" s="374"/>
      <c r="M261" s="374"/>
      <c r="N261" s="374"/>
      <c r="O261" s="374"/>
      <c r="P261" s="374"/>
      <c r="Q261" s="374"/>
      <c r="R261" s="374"/>
      <c r="S261" s="180"/>
    </row>
    <row r="262" spans="1:19" customFormat="1">
      <c r="A262" s="201"/>
      <c r="B262" s="201"/>
      <c r="C262" s="201"/>
      <c r="D262" s="201"/>
      <c r="E262" s="374"/>
      <c r="F262" s="374"/>
      <c r="G262" s="374"/>
      <c r="H262" s="374"/>
      <c r="I262" s="374"/>
      <c r="J262" s="374"/>
      <c r="K262" s="374"/>
      <c r="L262" s="374"/>
      <c r="M262" s="374"/>
      <c r="N262" s="374"/>
      <c r="O262" s="374"/>
      <c r="P262" s="374"/>
      <c r="Q262" s="374"/>
      <c r="R262" s="374"/>
      <c r="S262" s="180"/>
    </row>
    <row r="263" spans="1:19" customFormat="1">
      <c r="A263" s="201"/>
      <c r="B263" s="201"/>
      <c r="C263" s="201"/>
      <c r="D263" s="201"/>
      <c r="E263" s="374"/>
      <c r="F263" s="374"/>
      <c r="G263" s="374"/>
      <c r="H263" s="374"/>
      <c r="I263" s="374"/>
      <c r="J263" s="374"/>
      <c r="K263" s="374"/>
      <c r="L263" s="374"/>
      <c r="M263" s="374"/>
      <c r="N263" s="374"/>
      <c r="O263" s="374"/>
      <c r="P263" s="374"/>
      <c r="Q263" s="374"/>
      <c r="R263" s="374"/>
      <c r="S263" s="180"/>
    </row>
    <row r="264" spans="1:19" customFormat="1">
      <c r="A264" s="201"/>
      <c r="B264" s="201"/>
      <c r="C264" s="201"/>
      <c r="D264" s="201"/>
      <c r="E264" s="374"/>
      <c r="F264" s="374"/>
      <c r="G264" s="374"/>
      <c r="H264" s="374"/>
      <c r="I264" s="374"/>
      <c r="J264" s="374"/>
      <c r="K264" s="374"/>
      <c r="L264" s="374"/>
      <c r="M264" s="374"/>
      <c r="N264" s="374"/>
      <c r="O264" s="374"/>
      <c r="P264" s="374"/>
      <c r="Q264" s="374"/>
      <c r="R264" s="374"/>
      <c r="S264" s="180"/>
    </row>
    <row r="265" spans="1:19" customFormat="1">
      <c r="A265" s="201"/>
      <c r="B265" s="201"/>
      <c r="C265" s="201"/>
      <c r="D265" s="201"/>
      <c r="E265" s="374"/>
      <c r="F265" s="374"/>
      <c r="G265" s="374"/>
      <c r="H265" s="374"/>
      <c r="I265" s="374"/>
      <c r="J265" s="374"/>
      <c r="K265" s="374"/>
      <c r="L265" s="374"/>
      <c r="M265" s="374"/>
      <c r="N265" s="374"/>
      <c r="O265" s="374"/>
      <c r="P265" s="374"/>
      <c r="Q265" s="374"/>
      <c r="R265" s="374"/>
      <c r="S265" s="180"/>
    </row>
    <row r="266" spans="1:19" customFormat="1">
      <c r="A266" s="201"/>
      <c r="B266" s="201"/>
      <c r="C266" s="201"/>
      <c r="D266" s="201"/>
      <c r="E266" s="374"/>
      <c r="F266" s="374"/>
      <c r="G266" s="374"/>
      <c r="H266" s="374"/>
      <c r="I266" s="374"/>
      <c r="J266" s="374"/>
      <c r="K266" s="374"/>
      <c r="L266" s="374"/>
      <c r="M266" s="374"/>
      <c r="N266" s="374"/>
      <c r="O266" s="374"/>
      <c r="P266" s="374"/>
      <c r="Q266" s="374"/>
      <c r="R266" s="374"/>
      <c r="S266" s="180"/>
    </row>
    <row r="267" spans="1:19" customFormat="1">
      <c r="A267" s="201"/>
      <c r="B267" s="201"/>
      <c r="C267" s="201"/>
      <c r="D267" s="201"/>
      <c r="E267" s="374"/>
      <c r="F267" s="374"/>
      <c r="G267" s="374"/>
      <c r="H267" s="374"/>
      <c r="I267" s="374"/>
      <c r="J267" s="374"/>
      <c r="K267" s="374"/>
      <c r="L267" s="374"/>
      <c r="M267" s="374"/>
      <c r="N267" s="374"/>
      <c r="O267" s="374"/>
      <c r="P267" s="374"/>
      <c r="Q267" s="374"/>
      <c r="R267" s="374"/>
      <c r="S267" s="180"/>
    </row>
    <row r="268" spans="1:19" customFormat="1">
      <c r="A268" s="201"/>
      <c r="B268" s="201"/>
      <c r="C268" s="201"/>
      <c r="D268" s="201"/>
      <c r="E268" s="374"/>
      <c r="F268" s="374"/>
      <c r="G268" s="374"/>
      <c r="H268" s="374"/>
      <c r="I268" s="374"/>
      <c r="J268" s="374"/>
      <c r="K268" s="374"/>
      <c r="L268" s="374"/>
      <c r="M268" s="374"/>
      <c r="N268" s="374"/>
      <c r="O268" s="374"/>
      <c r="P268" s="374"/>
      <c r="Q268" s="374"/>
      <c r="R268" s="374"/>
      <c r="S268" s="180"/>
    </row>
    <row r="269" spans="1:19" customFormat="1">
      <c r="A269" s="201"/>
      <c r="B269" s="201"/>
      <c r="C269" s="201"/>
      <c r="D269" s="201"/>
      <c r="E269" s="374"/>
      <c r="F269" s="374"/>
      <c r="G269" s="374"/>
      <c r="H269" s="374"/>
      <c r="I269" s="374"/>
      <c r="J269" s="374"/>
      <c r="K269" s="374"/>
      <c r="L269" s="374"/>
      <c r="M269" s="374"/>
      <c r="N269" s="374"/>
      <c r="O269" s="374"/>
      <c r="P269" s="374"/>
      <c r="Q269" s="374"/>
      <c r="R269" s="374"/>
      <c r="S269" s="180"/>
    </row>
    <row r="270" spans="1:19" customFormat="1">
      <c r="A270" s="201"/>
      <c r="B270" s="201"/>
      <c r="C270" s="201"/>
      <c r="D270" s="201"/>
      <c r="E270" s="374"/>
      <c r="F270" s="374"/>
      <c r="G270" s="374"/>
      <c r="H270" s="374"/>
      <c r="I270" s="374"/>
      <c r="J270" s="374"/>
      <c r="K270" s="374"/>
      <c r="L270" s="374"/>
      <c r="M270" s="374"/>
      <c r="N270" s="374"/>
      <c r="O270" s="374"/>
      <c r="P270" s="374"/>
      <c r="Q270" s="374"/>
      <c r="R270" s="374"/>
      <c r="S270" s="180"/>
    </row>
    <row r="271" spans="1:19" customFormat="1">
      <c r="A271" s="201"/>
      <c r="B271" s="201"/>
      <c r="C271" s="201"/>
      <c r="D271" s="201"/>
      <c r="E271" s="374"/>
      <c r="F271" s="374"/>
      <c r="G271" s="374"/>
      <c r="H271" s="374"/>
      <c r="I271" s="374"/>
      <c r="J271" s="374"/>
      <c r="K271" s="374"/>
      <c r="L271" s="374"/>
      <c r="M271" s="374"/>
      <c r="N271" s="374"/>
      <c r="O271" s="374"/>
      <c r="P271" s="374"/>
      <c r="Q271" s="374"/>
      <c r="R271" s="374"/>
      <c r="S271" s="180"/>
    </row>
    <row r="272" spans="1:19" customFormat="1">
      <c r="A272" s="201"/>
      <c r="B272" s="201"/>
      <c r="C272" s="201"/>
      <c r="D272" s="201"/>
      <c r="E272" s="374"/>
      <c r="F272" s="374"/>
      <c r="G272" s="374"/>
      <c r="H272" s="374"/>
      <c r="I272" s="374"/>
      <c r="J272" s="374"/>
      <c r="K272" s="374"/>
      <c r="L272" s="374"/>
      <c r="M272" s="374"/>
      <c r="N272" s="374"/>
      <c r="O272" s="374"/>
      <c r="P272" s="374"/>
      <c r="Q272" s="374"/>
      <c r="R272" s="374"/>
      <c r="S272" s="180"/>
    </row>
    <row r="273" spans="1:19" customFormat="1">
      <c r="A273" s="201"/>
      <c r="B273" s="201"/>
      <c r="C273" s="201"/>
      <c r="D273" s="201"/>
      <c r="E273" s="374"/>
      <c r="F273" s="374"/>
      <c r="G273" s="374"/>
      <c r="H273" s="374"/>
      <c r="I273" s="374"/>
      <c r="J273" s="374"/>
      <c r="K273" s="374"/>
      <c r="L273" s="374"/>
      <c r="M273" s="374"/>
      <c r="N273" s="374"/>
      <c r="O273" s="374"/>
      <c r="P273" s="374"/>
      <c r="Q273" s="374"/>
      <c r="R273" s="374"/>
      <c r="S273" s="180"/>
    </row>
    <row r="274" spans="1:19" customFormat="1">
      <c r="A274" s="201"/>
      <c r="B274" s="201"/>
      <c r="C274" s="201"/>
      <c r="D274" s="201"/>
      <c r="E274" s="374"/>
      <c r="F274" s="374"/>
      <c r="G274" s="374"/>
      <c r="H274" s="374"/>
      <c r="I274" s="374"/>
      <c r="J274" s="374"/>
      <c r="K274" s="374"/>
      <c r="L274" s="374"/>
      <c r="M274" s="374"/>
      <c r="N274" s="374"/>
      <c r="O274" s="374"/>
      <c r="P274" s="374"/>
      <c r="Q274" s="374"/>
      <c r="R274" s="374"/>
      <c r="S274" s="180"/>
    </row>
    <row r="275" spans="1:19" customFormat="1">
      <c r="A275" s="201"/>
      <c r="B275" s="201"/>
      <c r="C275" s="201"/>
      <c r="D275" s="201"/>
      <c r="E275" s="374"/>
      <c r="F275" s="374"/>
      <c r="G275" s="374"/>
      <c r="H275" s="374"/>
      <c r="I275" s="374"/>
      <c r="J275" s="374"/>
      <c r="K275" s="374"/>
      <c r="L275" s="374"/>
      <c r="M275" s="374"/>
      <c r="N275" s="374"/>
      <c r="O275" s="374"/>
      <c r="P275" s="374"/>
      <c r="Q275" s="374"/>
      <c r="R275" s="374"/>
      <c r="S275" s="180"/>
    </row>
    <row r="276" spans="1:19" customFormat="1">
      <c r="A276" s="201"/>
      <c r="B276" s="201"/>
      <c r="C276" s="201"/>
      <c r="D276" s="201"/>
      <c r="E276" s="374"/>
      <c r="F276" s="374"/>
      <c r="G276" s="374"/>
      <c r="H276" s="374"/>
      <c r="I276" s="374"/>
      <c r="J276" s="374"/>
      <c r="K276" s="374"/>
      <c r="L276" s="374"/>
      <c r="M276" s="374"/>
      <c r="N276" s="374"/>
      <c r="O276" s="374"/>
      <c r="P276" s="374"/>
      <c r="Q276" s="374"/>
      <c r="R276" s="374"/>
      <c r="S276" s="180"/>
    </row>
    <row r="277" spans="1:19" customFormat="1">
      <c r="A277" s="201"/>
      <c r="B277" s="201"/>
      <c r="C277" s="201"/>
      <c r="D277" s="201"/>
      <c r="E277" s="374"/>
      <c r="F277" s="374"/>
      <c r="G277" s="374"/>
      <c r="H277" s="374"/>
      <c r="I277" s="374"/>
      <c r="J277" s="374"/>
      <c r="K277" s="374"/>
      <c r="L277" s="374"/>
      <c r="M277" s="374"/>
      <c r="N277" s="374"/>
      <c r="O277" s="374"/>
      <c r="P277" s="374"/>
      <c r="Q277" s="374"/>
      <c r="R277" s="374"/>
      <c r="S277" s="180"/>
    </row>
    <row r="278" spans="1:19" customFormat="1">
      <c r="A278" s="201"/>
      <c r="B278" s="201"/>
      <c r="C278" s="201"/>
      <c r="D278" s="201"/>
      <c r="E278" s="374"/>
      <c r="F278" s="374"/>
      <c r="G278" s="374"/>
      <c r="H278" s="374"/>
      <c r="I278" s="374"/>
      <c r="J278" s="374"/>
      <c r="K278" s="374"/>
      <c r="L278" s="374"/>
      <c r="M278" s="374"/>
      <c r="N278" s="374"/>
      <c r="O278" s="374"/>
      <c r="P278" s="374"/>
      <c r="Q278" s="374"/>
      <c r="R278" s="374"/>
      <c r="S278" s="180"/>
    </row>
    <row r="279" spans="1:19" customFormat="1">
      <c r="A279" s="201"/>
      <c r="B279" s="201"/>
      <c r="C279" s="201"/>
      <c r="D279" s="201"/>
      <c r="E279" s="374"/>
      <c r="F279" s="374"/>
      <c r="G279" s="374"/>
      <c r="H279" s="374"/>
      <c r="I279" s="374"/>
      <c r="J279" s="374"/>
      <c r="K279" s="374"/>
      <c r="L279" s="374"/>
      <c r="M279" s="374"/>
      <c r="N279" s="374"/>
      <c r="O279" s="374"/>
      <c r="P279" s="374"/>
      <c r="Q279" s="374"/>
      <c r="R279" s="374"/>
      <c r="S279" s="180"/>
    </row>
    <row r="280" spans="1:19" customFormat="1">
      <c r="A280" s="201"/>
      <c r="B280" s="201"/>
      <c r="C280" s="201"/>
      <c r="D280" s="201"/>
      <c r="E280" s="374"/>
      <c r="F280" s="374"/>
      <c r="G280" s="374"/>
      <c r="H280" s="374"/>
      <c r="I280" s="374"/>
      <c r="J280" s="374"/>
      <c r="K280" s="374"/>
      <c r="L280" s="374"/>
      <c r="M280" s="374"/>
      <c r="N280" s="374"/>
      <c r="O280" s="374"/>
      <c r="P280" s="374"/>
      <c r="Q280" s="374"/>
      <c r="R280" s="374"/>
      <c r="S280" s="180"/>
    </row>
    <row r="281" spans="1:19" customFormat="1">
      <c r="A281" s="201"/>
      <c r="B281" s="201"/>
      <c r="C281" s="201"/>
      <c r="D281" s="201"/>
      <c r="E281" s="374"/>
      <c r="F281" s="374"/>
      <c r="G281" s="374"/>
      <c r="H281" s="374"/>
      <c r="I281" s="374"/>
      <c r="J281" s="374"/>
      <c r="K281" s="374"/>
      <c r="L281" s="374"/>
      <c r="M281" s="374"/>
      <c r="N281" s="374"/>
      <c r="O281" s="374"/>
      <c r="P281" s="374"/>
      <c r="Q281" s="374"/>
      <c r="R281" s="374"/>
      <c r="S281" s="180"/>
    </row>
    <row r="282" spans="1:19" customFormat="1">
      <c r="A282" s="201"/>
      <c r="B282" s="201"/>
      <c r="C282" s="201"/>
      <c r="D282" s="201"/>
      <c r="E282" s="374"/>
      <c r="F282" s="374"/>
      <c r="G282" s="374"/>
      <c r="H282" s="374"/>
      <c r="I282" s="374"/>
      <c r="J282" s="374"/>
      <c r="K282" s="374"/>
      <c r="L282" s="374"/>
      <c r="M282" s="374"/>
      <c r="N282" s="374"/>
      <c r="O282" s="374"/>
      <c r="P282" s="374"/>
      <c r="Q282" s="374"/>
      <c r="R282" s="374"/>
      <c r="S282" s="180"/>
    </row>
    <row r="283" spans="1:19" customFormat="1">
      <c r="A283" s="201"/>
      <c r="B283" s="201"/>
      <c r="C283" s="201"/>
      <c r="D283" s="201"/>
      <c r="E283" s="374"/>
      <c r="F283" s="374"/>
      <c r="G283" s="374"/>
      <c r="H283" s="374"/>
      <c r="I283" s="374"/>
      <c r="J283" s="374"/>
      <c r="K283" s="374"/>
      <c r="L283" s="374"/>
      <c r="M283" s="374"/>
      <c r="N283" s="374"/>
      <c r="O283" s="374"/>
      <c r="P283" s="374"/>
      <c r="Q283" s="374"/>
      <c r="R283" s="374"/>
      <c r="S283" s="180"/>
    </row>
    <row r="284" spans="1:19" customFormat="1">
      <c r="A284" s="201"/>
      <c r="B284" s="201"/>
      <c r="C284" s="201"/>
      <c r="D284" s="201"/>
      <c r="E284" s="374"/>
      <c r="F284" s="374"/>
      <c r="G284" s="374"/>
      <c r="H284" s="374"/>
      <c r="I284" s="374"/>
      <c r="J284" s="374"/>
      <c r="K284" s="374"/>
      <c r="L284" s="374"/>
      <c r="M284" s="374"/>
      <c r="N284" s="374"/>
      <c r="O284" s="374"/>
      <c r="P284" s="374"/>
      <c r="Q284" s="374"/>
      <c r="R284" s="374"/>
      <c r="S284" s="180"/>
    </row>
    <row r="285" spans="1:19" customFormat="1">
      <c r="A285" s="201"/>
      <c r="B285" s="201"/>
      <c r="C285" s="201"/>
      <c r="D285" s="201"/>
      <c r="E285" s="374"/>
      <c r="F285" s="374"/>
      <c r="G285" s="374"/>
      <c r="H285" s="374"/>
      <c r="I285" s="374"/>
      <c r="J285" s="374"/>
      <c r="K285" s="374"/>
      <c r="L285" s="374"/>
      <c r="M285" s="374"/>
      <c r="N285" s="374"/>
      <c r="O285" s="374"/>
      <c r="P285" s="374"/>
      <c r="Q285" s="374"/>
      <c r="R285" s="374"/>
      <c r="S285" s="180"/>
    </row>
    <row r="286" spans="1:19" customFormat="1">
      <c r="A286" s="201"/>
      <c r="B286" s="201"/>
      <c r="C286" s="201"/>
      <c r="D286" s="201"/>
      <c r="E286" s="374"/>
      <c r="F286" s="374"/>
      <c r="G286" s="374"/>
      <c r="H286" s="374"/>
      <c r="I286" s="374"/>
      <c r="J286" s="374"/>
      <c r="K286" s="374"/>
      <c r="L286" s="374"/>
      <c r="M286" s="374"/>
      <c r="N286" s="374"/>
      <c r="O286" s="374"/>
      <c r="P286" s="374"/>
      <c r="Q286" s="374"/>
      <c r="R286" s="374"/>
      <c r="S286" s="180"/>
    </row>
    <row r="287" spans="1:19" customFormat="1">
      <c r="A287" s="201"/>
      <c r="B287" s="201"/>
      <c r="C287" s="201"/>
      <c r="D287" s="201"/>
      <c r="E287" s="374"/>
      <c r="F287" s="374"/>
      <c r="G287" s="374"/>
      <c r="H287" s="374"/>
      <c r="I287" s="374"/>
      <c r="J287" s="374"/>
      <c r="K287" s="374"/>
      <c r="L287" s="374"/>
      <c r="M287" s="374"/>
      <c r="N287" s="374"/>
      <c r="O287" s="374"/>
      <c r="P287" s="374"/>
      <c r="Q287" s="374"/>
      <c r="R287" s="374"/>
      <c r="S287" s="180"/>
    </row>
    <row r="288" spans="1:19" customFormat="1">
      <c r="A288" s="201"/>
      <c r="B288" s="201"/>
      <c r="C288" s="201"/>
      <c r="D288" s="201"/>
      <c r="E288" s="374"/>
      <c r="F288" s="374"/>
      <c r="G288" s="374"/>
      <c r="H288" s="374"/>
      <c r="I288" s="374"/>
      <c r="J288" s="374"/>
      <c r="K288" s="374"/>
      <c r="L288" s="374"/>
      <c r="M288" s="374"/>
      <c r="N288" s="374"/>
      <c r="O288" s="374"/>
      <c r="P288" s="374"/>
      <c r="Q288" s="374"/>
      <c r="R288" s="374"/>
      <c r="S288" s="180"/>
    </row>
    <row r="289" spans="1:19" customFormat="1">
      <c r="A289" s="201"/>
      <c r="B289" s="201"/>
      <c r="C289" s="201"/>
      <c r="D289" s="201"/>
      <c r="E289" s="374"/>
      <c r="F289" s="374"/>
      <c r="G289" s="374"/>
      <c r="H289" s="374"/>
      <c r="I289" s="374"/>
      <c r="J289" s="374"/>
      <c r="K289" s="374"/>
      <c r="L289" s="374"/>
      <c r="M289" s="374"/>
      <c r="N289" s="374"/>
      <c r="O289" s="374"/>
      <c r="P289" s="374"/>
      <c r="Q289" s="374"/>
      <c r="R289" s="374"/>
      <c r="S289" s="180"/>
    </row>
    <row r="290" spans="1:19" customFormat="1">
      <c r="A290" s="201"/>
      <c r="B290" s="201"/>
      <c r="C290" s="201"/>
      <c r="D290" s="201"/>
      <c r="E290" s="374"/>
      <c r="F290" s="374"/>
      <c r="G290" s="374"/>
      <c r="H290" s="374"/>
      <c r="I290" s="374"/>
      <c r="J290" s="374"/>
      <c r="K290" s="374"/>
      <c r="L290" s="374"/>
      <c r="M290" s="374"/>
      <c r="N290" s="374"/>
      <c r="O290" s="374"/>
      <c r="P290" s="374"/>
      <c r="Q290" s="374"/>
      <c r="R290" s="374"/>
      <c r="S290" s="180"/>
    </row>
    <row r="291" spans="1:19" customFormat="1">
      <c r="A291" s="201"/>
      <c r="B291" s="201"/>
      <c r="C291" s="201"/>
      <c r="D291" s="201"/>
      <c r="E291" s="374"/>
      <c r="F291" s="374"/>
      <c r="G291" s="374"/>
      <c r="H291" s="374"/>
      <c r="I291" s="374"/>
      <c r="J291" s="374"/>
      <c r="K291" s="374"/>
      <c r="L291" s="374"/>
      <c r="M291" s="374"/>
      <c r="N291" s="374"/>
      <c r="O291" s="374"/>
      <c r="P291" s="374"/>
      <c r="Q291" s="374"/>
      <c r="R291" s="374"/>
      <c r="S291" s="180"/>
    </row>
    <row r="292" spans="1:19" customFormat="1">
      <c r="A292" s="201"/>
      <c r="B292" s="201"/>
      <c r="C292" s="201"/>
      <c r="D292" s="201"/>
      <c r="E292" s="374"/>
      <c r="F292" s="374"/>
      <c r="G292" s="374"/>
      <c r="H292" s="374"/>
      <c r="I292" s="374"/>
      <c r="J292" s="374"/>
      <c r="K292" s="374"/>
      <c r="L292" s="374"/>
      <c r="M292" s="374"/>
      <c r="N292" s="374"/>
      <c r="O292" s="374"/>
      <c r="P292" s="374"/>
      <c r="Q292" s="374"/>
      <c r="R292" s="374"/>
      <c r="S292" s="180"/>
    </row>
    <row r="293" spans="1:19" customFormat="1">
      <c r="A293" s="201"/>
      <c r="B293" s="201"/>
      <c r="C293" s="201"/>
      <c r="D293" s="201"/>
      <c r="E293" s="374"/>
      <c r="F293" s="374"/>
      <c r="G293" s="374"/>
      <c r="H293" s="374"/>
      <c r="I293" s="374"/>
      <c r="J293" s="374"/>
      <c r="K293" s="374"/>
      <c r="L293" s="374"/>
      <c r="M293" s="374"/>
      <c r="N293" s="374"/>
      <c r="O293" s="374"/>
      <c r="P293" s="374"/>
      <c r="Q293" s="374"/>
      <c r="R293" s="374"/>
      <c r="S293" s="180"/>
    </row>
    <row r="294" spans="1:19" customFormat="1">
      <c r="A294" s="201"/>
      <c r="B294" s="201"/>
      <c r="C294" s="201"/>
      <c r="D294" s="201"/>
      <c r="E294" s="374"/>
      <c r="F294" s="374"/>
      <c r="G294" s="374"/>
      <c r="H294" s="374"/>
      <c r="I294" s="374"/>
      <c r="J294" s="374"/>
      <c r="K294" s="374"/>
      <c r="L294" s="374"/>
      <c r="M294" s="374"/>
      <c r="N294" s="374"/>
      <c r="O294" s="374"/>
      <c r="P294" s="374"/>
      <c r="Q294" s="374"/>
      <c r="R294" s="374"/>
      <c r="S294" s="180"/>
    </row>
    <row r="295" spans="1:19" customFormat="1">
      <c r="A295" s="201"/>
      <c r="B295" s="201"/>
      <c r="C295" s="201"/>
      <c r="D295" s="201"/>
      <c r="E295" s="374"/>
      <c r="F295" s="374"/>
      <c r="G295" s="374"/>
      <c r="H295" s="374"/>
      <c r="I295" s="374"/>
      <c r="J295" s="374"/>
      <c r="K295" s="374"/>
      <c r="L295" s="374"/>
      <c r="M295" s="374"/>
      <c r="N295" s="374"/>
      <c r="O295" s="374"/>
      <c r="P295" s="374"/>
      <c r="Q295" s="374"/>
      <c r="R295" s="374"/>
      <c r="S295" s="180"/>
    </row>
    <row r="296" spans="1:19" customFormat="1">
      <c r="A296" s="201"/>
      <c r="B296" s="201"/>
      <c r="C296" s="201"/>
      <c r="D296" s="201"/>
      <c r="E296" s="374"/>
      <c r="F296" s="374"/>
      <c r="G296" s="374"/>
      <c r="H296" s="374"/>
      <c r="I296" s="374"/>
      <c r="J296" s="374"/>
      <c r="K296" s="374"/>
      <c r="L296" s="374"/>
      <c r="M296" s="374"/>
      <c r="N296" s="374"/>
      <c r="O296" s="374"/>
      <c r="P296" s="374"/>
      <c r="Q296" s="374"/>
      <c r="R296" s="374"/>
      <c r="S296" s="180"/>
    </row>
    <row r="297" spans="1:19" customFormat="1">
      <c r="A297" s="201"/>
      <c r="B297" s="201"/>
      <c r="C297" s="201"/>
      <c r="D297" s="201"/>
      <c r="E297" s="374"/>
      <c r="F297" s="374"/>
      <c r="G297" s="374"/>
      <c r="H297" s="374"/>
      <c r="I297" s="374"/>
      <c r="J297" s="374"/>
      <c r="K297" s="374"/>
      <c r="L297" s="374"/>
      <c r="M297" s="374"/>
      <c r="N297" s="374"/>
      <c r="O297" s="374"/>
      <c r="P297" s="374"/>
      <c r="Q297" s="374"/>
      <c r="R297" s="374"/>
      <c r="S297" s="180"/>
    </row>
    <row r="298" spans="1:19" customFormat="1">
      <c r="A298" s="201"/>
      <c r="B298" s="201"/>
      <c r="C298" s="201"/>
      <c r="D298" s="201"/>
      <c r="E298" s="374"/>
      <c r="F298" s="374"/>
      <c r="G298" s="374"/>
      <c r="H298" s="374"/>
      <c r="I298" s="374"/>
      <c r="J298" s="374"/>
      <c r="K298" s="374"/>
      <c r="L298" s="374"/>
      <c r="M298" s="374"/>
      <c r="N298" s="374"/>
      <c r="O298" s="374"/>
      <c r="P298" s="374"/>
      <c r="Q298" s="374"/>
      <c r="R298" s="374"/>
      <c r="S298" s="180"/>
    </row>
    <row r="299" spans="1:19" customFormat="1">
      <c r="A299" s="201"/>
      <c r="B299" s="201"/>
      <c r="C299" s="201"/>
      <c r="D299" s="201"/>
      <c r="E299" s="374"/>
      <c r="F299" s="374"/>
      <c r="G299" s="374"/>
      <c r="H299" s="374"/>
      <c r="I299" s="374"/>
      <c r="J299" s="374"/>
      <c r="K299" s="374"/>
      <c r="L299" s="374"/>
      <c r="M299" s="374"/>
      <c r="N299" s="374"/>
      <c r="O299" s="374"/>
      <c r="P299" s="374"/>
      <c r="Q299" s="374"/>
      <c r="R299" s="374"/>
      <c r="S299" s="180"/>
    </row>
    <row r="300" spans="1:19" customFormat="1">
      <c r="A300" s="201"/>
      <c r="B300" s="201"/>
      <c r="C300" s="201"/>
      <c r="D300" s="201"/>
      <c r="E300" s="374"/>
      <c r="F300" s="374"/>
      <c r="G300" s="374"/>
      <c r="H300" s="374"/>
      <c r="I300" s="374"/>
      <c r="J300" s="374"/>
      <c r="K300" s="374"/>
      <c r="L300" s="374"/>
      <c r="M300" s="374"/>
      <c r="N300" s="374"/>
      <c r="O300" s="374"/>
      <c r="P300" s="374"/>
      <c r="Q300" s="374"/>
      <c r="R300" s="374"/>
      <c r="S300" s="180"/>
    </row>
    <row r="301" spans="1:19" customFormat="1">
      <c r="A301" s="201"/>
      <c r="B301" s="201"/>
      <c r="C301" s="201"/>
      <c r="D301" s="201"/>
      <c r="E301" s="374"/>
      <c r="F301" s="374"/>
      <c r="G301" s="374"/>
      <c r="H301" s="374"/>
      <c r="I301" s="374"/>
      <c r="J301" s="374"/>
      <c r="K301" s="374"/>
      <c r="L301" s="374"/>
      <c r="M301" s="374"/>
      <c r="N301" s="374"/>
      <c r="O301" s="374"/>
      <c r="P301" s="374"/>
      <c r="Q301" s="374"/>
      <c r="R301" s="374"/>
      <c r="S301" s="180"/>
    </row>
    <row r="302" spans="1:19" customFormat="1">
      <c r="A302" s="201"/>
      <c r="B302" s="201"/>
      <c r="C302" s="201"/>
      <c r="D302" s="201"/>
      <c r="E302" s="374"/>
      <c r="F302" s="374"/>
      <c r="G302" s="374"/>
      <c r="H302" s="374"/>
      <c r="I302" s="374"/>
      <c r="J302" s="374"/>
      <c r="K302" s="374"/>
      <c r="L302" s="374"/>
      <c r="M302" s="374"/>
      <c r="N302" s="374"/>
      <c r="O302" s="374"/>
      <c r="P302" s="374"/>
      <c r="Q302" s="374"/>
      <c r="R302" s="374"/>
      <c r="S302" s="180"/>
    </row>
    <row r="303" spans="1:19" customFormat="1">
      <c r="A303" s="201"/>
      <c r="B303" s="201"/>
      <c r="C303" s="201"/>
      <c r="D303" s="201"/>
      <c r="E303" s="374"/>
      <c r="F303" s="374"/>
      <c r="G303" s="374"/>
      <c r="H303" s="374"/>
      <c r="I303" s="374"/>
      <c r="J303" s="374"/>
      <c r="K303" s="374"/>
      <c r="L303" s="374"/>
      <c r="M303" s="374"/>
      <c r="N303" s="374"/>
      <c r="O303" s="374"/>
      <c r="P303" s="374"/>
      <c r="Q303" s="374"/>
      <c r="R303" s="374"/>
      <c r="S303" s="180"/>
    </row>
    <row r="304" spans="1:19" customFormat="1">
      <c r="A304" s="201"/>
      <c r="B304" s="201"/>
      <c r="C304" s="201"/>
      <c r="D304" s="201"/>
      <c r="E304" s="374"/>
      <c r="F304" s="374"/>
      <c r="G304" s="374"/>
      <c r="H304" s="374"/>
      <c r="I304" s="374"/>
      <c r="J304" s="374"/>
      <c r="K304" s="374"/>
      <c r="L304" s="374"/>
      <c r="M304" s="374"/>
      <c r="N304" s="374"/>
      <c r="O304" s="374"/>
      <c r="P304" s="374"/>
      <c r="Q304" s="374"/>
      <c r="R304" s="374"/>
      <c r="S304" s="180"/>
    </row>
    <row r="305" spans="1:19" customFormat="1">
      <c r="A305" s="201"/>
      <c r="B305" s="201"/>
      <c r="C305" s="201"/>
      <c r="D305" s="201"/>
      <c r="E305" s="374"/>
      <c r="F305" s="374"/>
      <c r="G305" s="374"/>
      <c r="H305" s="374"/>
      <c r="I305" s="374"/>
      <c r="J305" s="374"/>
      <c r="K305" s="374"/>
      <c r="L305" s="374"/>
      <c r="M305" s="374"/>
      <c r="N305" s="374"/>
      <c r="O305" s="374"/>
      <c r="P305" s="374"/>
      <c r="Q305" s="374"/>
      <c r="R305" s="374"/>
      <c r="S305" s="180"/>
    </row>
    <row r="306" spans="1:19" customFormat="1">
      <c r="A306" s="201"/>
      <c r="B306" s="201"/>
      <c r="C306" s="201"/>
      <c r="D306" s="201"/>
      <c r="E306" s="374"/>
      <c r="F306" s="374"/>
      <c r="G306" s="374"/>
      <c r="H306" s="374"/>
      <c r="I306" s="374"/>
      <c r="J306" s="374"/>
      <c r="K306" s="374"/>
      <c r="L306" s="374"/>
      <c r="M306" s="374"/>
      <c r="N306" s="374"/>
      <c r="O306" s="374"/>
      <c r="P306" s="374"/>
      <c r="Q306" s="374"/>
      <c r="R306" s="374"/>
      <c r="S306" s="180"/>
    </row>
    <row r="307" spans="1:19" customFormat="1">
      <c r="A307" s="201"/>
      <c r="B307" s="201"/>
      <c r="C307" s="201"/>
      <c r="D307" s="201"/>
      <c r="E307" s="374"/>
      <c r="F307" s="374"/>
      <c r="G307" s="374"/>
      <c r="H307" s="374"/>
      <c r="I307" s="374"/>
      <c r="J307" s="374"/>
      <c r="K307" s="374"/>
      <c r="L307" s="374"/>
      <c r="M307" s="374"/>
      <c r="N307" s="374"/>
      <c r="O307" s="374"/>
      <c r="P307" s="374"/>
      <c r="Q307" s="374"/>
      <c r="R307" s="374"/>
      <c r="S307" s="180"/>
    </row>
    <row r="308" spans="1:19" customFormat="1">
      <c r="A308" s="201"/>
      <c r="B308" s="201"/>
      <c r="C308" s="201"/>
      <c r="D308" s="201"/>
      <c r="E308" s="374"/>
      <c r="F308" s="374"/>
      <c r="G308" s="374"/>
      <c r="H308" s="374"/>
      <c r="I308" s="374"/>
      <c r="J308" s="374"/>
      <c r="K308" s="374"/>
      <c r="L308" s="374"/>
      <c r="M308" s="374"/>
      <c r="N308" s="374"/>
      <c r="O308" s="374"/>
      <c r="P308" s="374"/>
      <c r="Q308" s="374"/>
      <c r="R308" s="374"/>
      <c r="S308" s="180"/>
    </row>
    <row r="309" spans="1:19" customFormat="1">
      <c r="A309" s="201"/>
      <c r="B309" s="201"/>
      <c r="C309" s="201"/>
      <c r="D309" s="201"/>
      <c r="E309" s="374"/>
      <c r="F309" s="374"/>
      <c r="G309" s="374"/>
      <c r="H309" s="374"/>
      <c r="I309" s="374"/>
      <c r="J309" s="374"/>
      <c r="K309" s="374"/>
      <c r="L309" s="374"/>
      <c r="M309" s="374"/>
      <c r="N309" s="374"/>
      <c r="O309" s="374"/>
      <c r="P309" s="374"/>
      <c r="Q309" s="374"/>
      <c r="R309" s="374"/>
      <c r="S309" s="180"/>
    </row>
    <row r="310" spans="1:19" customFormat="1">
      <c r="A310" s="201"/>
      <c r="B310" s="201"/>
      <c r="C310" s="201"/>
      <c r="D310" s="201"/>
      <c r="E310" s="374"/>
      <c r="F310" s="374"/>
      <c r="G310" s="374"/>
      <c r="H310" s="374"/>
      <c r="I310" s="374"/>
      <c r="J310" s="374"/>
      <c r="K310" s="374"/>
      <c r="L310" s="374"/>
      <c r="M310" s="374"/>
      <c r="N310" s="374"/>
      <c r="O310" s="374"/>
      <c r="P310" s="374"/>
      <c r="Q310" s="374"/>
      <c r="R310" s="374"/>
      <c r="S310" s="180"/>
    </row>
    <row r="311" spans="1:19" customFormat="1">
      <c r="A311" s="201"/>
      <c r="B311" s="201"/>
      <c r="C311" s="201"/>
      <c r="D311" s="201"/>
      <c r="E311" s="374"/>
      <c r="F311" s="374"/>
      <c r="G311" s="374"/>
      <c r="H311" s="374"/>
      <c r="I311" s="374"/>
      <c r="J311" s="374"/>
      <c r="K311" s="374"/>
      <c r="L311" s="374"/>
      <c r="M311" s="374"/>
      <c r="N311" s="374"/>
      <c r="O311" s="374"/>
      <c r="P311" s="374"/>
      <c r="Q311" s="374"/>
      <c r="R311" s="374"/>
      <c r="S311" s="180"/>
    </row>
    <row r="312" spans="1:19" customFormat="1">
      <c r="A312" s="201"/>
      <c r="B312" s="201"/>
      <c r="C312" s="201"/>
      <c r="D312" s="201"/>
      <c r="E312" s="374"/>
      <c r="F312" s="374"/>
      <c r="G312" s="374"/>
      <c r="H312" s="374"/>
      <c r="I312" s="374"/>
      <c r="J312" s="374"/>
      <c r="K312" s="374"/>
      <c r="L312" s="374"/>
      <c r="M312" s="374"/>
      <c r="N312" s="374"/>
      <c r="O312" s="374"/>
      <c r="P312" s="374"/>
      <c r="Q312" s="374"/>
      <c r="R312" s="374"/>
      <c r="S312" s="180"/>
    </row>
    <row r="313" spans="1:19" customFormat="1">
      <c r="A313" s="201"/>
      <c r="B313" s="201"/>
      <c r="C313" s="201"/>
      <c r="D313" s="201"/>
      <c r="E313" s="374"/>
      <c r="F313" s="374"/>
      <c r="G313" s="374"/>
      <c r="H313" s="374"/>
      <c r="I313" s="374"/>
      <c r="J313" s="374"/>
      <c r="K313" s="374"/>
      <c r="L313" s="374"/>
      <c r="M313" s="374"/>
      <c r="N313" s="374"/>
      <c r="O313" s="374"/>
      <c r="P313" s="374"/>
      <c r="Q313" s="374"/>
      <c r="R313" s="374"/>
      <c r="S313" s="180"/>
    </row>
    <row r="314" spans="1:19" customFormat="1">
      <c r="A314" s="201"/>
      <c r="B314" s="201"/>
      <c r="C314" s="201"/>
      <c r="D314" s="201"/>
      <c r="E314" s="374"/>
      <c r="F314" s="374"/>
      <c r="G314" s="374"/>
      <c r="H314" s="374"/>
      <c r="I314" s="374"/>
      <c r="J314" s="374"/>
      <c r="K314" s="374"/>
      <c r="L314" s="374"/>
      <c r="M314" s="374"/>
      <c r="N314" s="374"/>
      <c r="O314" s="374"/>
      <c r="P314" s="374"/>
      <c r="Q314" s="374"/>
      <c r="R314" s="374"/>
      <c r="S314" s="180"/>
    </row>
    <row r="315" spans="1:19" customFormat="1">
      <c r="A315" s="201"/>
      <c r="B315" s="201"/>
      <c r="C315" s="201"/>
      <c r="D315" s="201"/>
      <c r="E315" s="374"/>
      <c r="F315" s="374"/>
      <c r="G315" s="374"/>
      <c r="H315" s="374"/>
      <c r="I315" s="374"/>
      <c r="J315" s="374"/>
      <c r="K315" s="374"/>
      <c r="L315" s="374"/>
      <c r="M315" s="374"/>
      <c r="N315" s="374"/>
      <c r="O315" s="374"/>
      <c r="P315" s="374"/>
      <c r="Q315" s="374"/>
      <c r="R315" s="374"/>
      <c r="S315" s="180"/>
    </row>
    <row r="316" spans="1:19" customFormat="1">
      <c r="A316" s="201"/>
      <c r="B316" s="201"/>
      <c r="C316" s="201"/>
      <c r="D316" s="201"/>
      <c r="E316" s="374"/>
      <c r="F316" s="374"/>
      <c r="G316" s="374"/>
      <c r="H316" s="374"/>
      <c r="I316" s="374"/>
      <c r="J316" s="374"/>
      <c r="K316" s="374"/>
      <c r="L316" s="374"/>
      <c r="M316" s="374"/>
      <c r="N316" s="374"/>
      <c r="O316" s="374"/>
      <c r="P316" s="374"/>
      <c r="Q316" s="374"/>
      <c r="R316" s="374"/>
      <c r="S316" s="180"/>
    </row>
    <row r="317" spans="1:19" customFormat="1">
      <c r="A317" s="201"/>
      <c r="B317" s="201"/>
      <c r="C317" s="201"/>
      <c r="D317" s="201"/>
      <c r="E317" s="374"/>
      <c r="F317" s="374"/>
      <c r="G317" s="374"/>
      <c r="H317" s="374"/>
      <c r="I317" s="374"/>
      <c r="J317" s="374"/>
      <c r="K317" s="374"/>
      <c r="L317" s="374"/>
      <c r="M317" s="374"/>
      <c r="N317" s="374"/>
      <c r="O317" s="374"/>
      <c r="P317" s="374"/>
      <c r="Q317" s="374"/>
      <c r="R317" s="374"/>
      <c r="S317" s="180"/>
    </row>
    <row r="318" spans="1:19" customFormat="1">
      <c r="A318" s="201"/>
      <c r="B318" s="201"/>
      <c r="C318" s="201"/>
      <c r="D318" s="201"/>
      <c r="E318" s="374"/>
      <c r="F318" s="374"/>
      <c r="G318" s="374"/>
      <c r="H318" s="374"/>
      <c r="I318" s="374"/>
      <c r="J318" s="374"/>
      <c r="K318" s="374"/>
      <c r="L318" s="374"/>
      <c r="M318" s="374"/>
      <c r="N318" s="374"/>
      <c r="O318" s="374"/>
      <c r="P318" s="374"/>
      <c r="Q318" s="374"/>
      <c r="R318" s="374"/>
      <c r="S318" s="180"/>
    </row>
    <row r="319" spans="1:19" customFormat="1">
      <c r="A319" s="201"/>
      <c r="B319" s="201"/>
      <c r="C319" s="201"/>
      <c r="D319" s="201"/>
      <c r="E319" s="374"/>
      <c r="F319" s="374"/>
      <c r="G319" s="374"/>
      <c r="H319" s="374"/>
      <c r="I319" s="374"/>
      <c r="J319" s="374"/>
      <c r="K319" s="374"/>
      <c r="L319" s="374"/>
      <c r="M319" s="374"/>
      <c r="N319" s="374"/>
      <c r="O319" s="374"/>
      <c r="P319" s="374"/>
      <c r="Q319" s="374"/>
      <c r="R319" s="374"/>
      <c r="S319" s="180"/>
    </row>
    <row r="320" spans="1:19" customFormat="1">
      <c r="A320" s="201"/>
      <c r="B320" s="201"/>
      <c r="C320" s="201"/>
      <c r="D320" s="201"/>
      <c r="E320" s="374"/>
      <c r="F320" s="374"/>
      <c r="G320" s="374"/>
      <c r="H320" s="374"/>
      <c r="I320" s="374"/>
      <c r="J320" s="374"/>
      <c r="K320" s="374"/>
      <c r="L320" s="374"/>
      <c r="M320" s="374"/>
      <c r="N320" s="374"/>
      <c r="O320" s="374"/>
      <c r="P320" s="374"/>
      <c r="Q320" s="374"/>
      <c r="R320" s="374"/>
      <c r="S320" s="180"/>
    </row>
    <row r="321" spans="1:19" customFormat="1">
      <c r="A321" s="201"/>
      <c r="B321" s="201"/>
      <c r="C321" s="201"/>
      <c r="D321" s="201"/>
      <c r="E321" s="374"/>
      <c r="F321" s="374"/>
      <c r="G321" s="374"/>
      <c r="H321" s="374"/>
      <c r="I321" s="374"/>
      <c r="J321" s="374"/>
      <c r="K321" s="374"/>
      <c r="L321" s="374"/>
      <c r="M321" s="374"/>
      <c r="N321" s="374"/>
      <c r="O321" s="374"/>
      <c r="P321" s="374"/>
      <c r="Q321" s="374"/>
      <c r="R321" s="374"/>
      <c r="S321" s="180"/>
    </row>
    <row r="322" spans="1:19" customFormat="1">
      <c r="A322" s="201"/>
      <c r="B322" s="201"/>
      <c r="C322" s="201"/>
      <c r="D322" s="201"/>
      <c r="E322" s="374"/>
      <c r="F322" s="374"/>
      <c r="G322" s="374"/>
      <c r="H322" s="374"/>
      <c r="I322" s="374"/>
      <c r="J322" s="374"/>
      <c r="K322" s="374"/>
      <c r="L322" s="374"/>
      <c r="M322" s="374"/>
      <c r="N322" s="374"/>
      <c r="O322" s="374"/>
      <c r="P322" s="374"/>
      <c r="Q322" s="374"/>
      <c r="R322" s="374"/>
      <c r="S322" s="180"/>
    </row>
    <row r="323" spans="1:19" customFormat="1">
      <c r="A323" s="201"/>
      <c r="B323" s="201"/>
      <c r="C323" s="201"/>
      <c r="D323" s="201"/>
      <c r="E323" s="374"/>
      <c r="F323" s="374"/>
      <c r="G323" s="374"/>
      <c r="H323" s="374"/>
      <c r="I323" s="374"/>
      <c r="J323" s="374"/>
      <c r="K323" s="374"/>
      <c r="L323" s="374"/>
      <c r="M323" s="374"/>
      <c r="N323" s="374"/>
      <c r="O323" s="374"/>
      <c r="P323" s="374"/>
      <c r="Q323" s="374"/>
      <c r="R323" s="374"/>
      <c r="S323" s="180"/>
    </row>
    <row r="324" spans="1:19" customFormat="1">
      <c r="A324" s="201"/>
      <c r="B324" s="201"/>
      <c r="C324" s="201"/>
      <c r="D324" s="201"/>
      <c r="E324" s="374"/>
      <c r="F324" s="374"/>
      <c r="G324" s="374"/>
      <c r="H324" s="374"/>
      <c r="I324" s="374"/>
      <c r="J324" s="374"/>
      <c r="K324" s="374"/>
      <c r="L324" s="374"/>
      <c r="M324" s="374"/>
      <c r="N324" s="374"/>
      <c r="O324" s="374"/>
      <c r="P324" s="374"/>
      <c r="Q324" s="374"/>
      <c r="R324" s="374"/>
      <c r="S324" s="180"/>
    </row>
    <row r="325" spans="1:19" customFormat="1">
      <c r="A325" s="201"/>
      <c r="B325" s="201"/>
      <c r="C325" s="201"/>
      <c r="D325" s="201"/>
      <c r="E325" s="374"/>
      <c r="F325" s="374"/>
      <c r="G325" s="374"/>
      <c r="H325" s="374"/>
      <c r="I325" s="374"/>
      <c r="J325" s="374"/>
      <c r="K325" s="374"/>
      <c r="L325" s="374"/>
      <c r="M325" s="374"/>
      <c r="N325" s="374"/>
      <c r="O325" s="374"/>
      <c r="P325" s="374"/>
      <c r="Q325" s="374"/>
      <c r="R325" s="374"/>
      <c r="S325" s="180"/>
    </row>
    <row r="326" spans="1:19" customFormat="1">
      <c r="A326" s="201"/>
      <c r="B326" s="201"/>
      <c r="C326" s="201"/>
      <c r="D326" s="201"/>
      <c r="E326" s="374"/>
      <c r="F326" s="374"/>
      <c r="G326" s="374"/>
      <c r="H326" s="374"/>
      <c r="I326" s="374"/>
      <c r="J326" s="374"/>
      <c r="K326" s="374"/>
      <c r="L326" s="374"/>
      <c r="M326" s="374"/>
      <c r="N326" s="374"/>
      <c r="O326" s="374"/>
      <c r="P326" s="374"/>
      <c r="Q326" s="374"/>
      <c r="R326" s="374"/>
      <c r="S326" s="180"/>
    </row>
    <row r="327" spans="1:19" customFormat="1">
      <c r="A327" s="201"/>
      <c r="B327" s="201"/>
      <c r="C327" s="201"/>
      <c r="D327" s="201"/>
      <c r="E327" s="374"/>
      <c r="F327" s="374"/>
      <c r="G327" s="374"/>
      <c r="H327" s="374"/>
      <c r="I327" s="374"/>
      <c r="J327" s="374"/>
      <c r="K327" s="374"/>
      <c r="L327" s="374"/>
      <c r="M327" s="374"/>
      <c r="N327" s="374"/>
      <c r="O327" s="374"/>
      <c r="P327" s="374"/>
      <c r="Q327" s="374"/>
      <c r="R327" s="374"/>
      <c r="S327" s="180"/>
    </row>
    <row r="328" spans="1:19" customFormat="1">
      <c r="A328" s="201"/>
      <c r="B328" s="201"/>
      <c r="C328" s="201"/>
      <c r="D328" s="201"/>
      <c r="E328" s="374"/>
      <c r="F328" s="374"/>
      <c r="G328" s="374"/>
      <c r="H328" s="374"/>
      <c r="I328" s="374"/>
      <c r="J328" s="374"/>
      <c r="K328" s="374"/>
      <c r="L328" s="374"/>
      <c r="M328" s="374"/>
      <c r="N328" s="374"/>
      <c r="O328" s="374"/>
      <c r="P328" s="374"/>
      <c r="Q328" s="374"/>
      <c r="R328" s="374"/>
      <c r="S328" s="180"/>
    </row>
    <row r="329" spans="1:19" customFormat="1">
      <c r="A329" s="201"/>
      <c r="B329" s="201"/>
      <c r="C329" s="201"/>
      <c r="D329" s="201"/>
      <c r="E329" s="374"/>
      <c r="F329" s="374"/>
      <c r="G329" s="374"/>
      <c r="H329" s="374"/>
      <c r="I329" s="374"/>
      <c r="J329" s="374"/>
      <c r="K329" s="374"/>
      <c r="L329" s="374"/>
      <c r="M329" s="374"/>
      <c r="N329" s="374"/>
      <c r="O329" s="374"/>
      <c r="P329" s="374"/>
      <c r="Q329" s="374"/>
      <c r="R329" s="374"/>
      <c r="S329" s="180"/>
    </row>
    <row r="330" spans="1:19" customFormat="1">
      <c r="A330" s="201"/>
      <c r="B330" s="201"/>
      <c r="C330" s="201"/>
      <c r="D330" s="201"/>
      <c r="E330" s="374"/>
      <c r="F330" s="374"/>
      <c r="G330" s="374"/>
      <c r="H330" s="374"/>
      <c r="I330" s="374"/>
      <c r="J330" s="374"/>
      <c r="K330" s="374"/>
      <c r="L330" s="374"/>
      <c r="M330" s="374"/>
      <c r="N330" s="374"/>
      <c r="O330" s="374"/>
      <c r="P330" s="374"/>
      <c r="Q330" s="374"/>
      <c r="R330" s="374"/>
      <c r="S330" s="180"/>
    </row>
    <row r="331" spans="1:19" customFormat="1">
      <c r="A331" s="201"/>
      <c r="B331" s="201"/>
      <c r="C331" s="201"/>
      <c r="D331" s="201"/>
      <c r="E331" s="374"/>
      <c r="F331" s="374"/>
      <c r="G331" s="374"/>
      <c r="H331" s="374"/>
      <c r="I331" s="374"/>
      <c r="J331" s="374"/>
      <c r="K331" s="374"/>
      <c r="L331" s="374"/>
      <c r="M331" s="374"/>
      <c r="N331" s="374"/>
      <c r="O331" s="374"/>
      <c r="P331" s="374"/>
      <c r="Q331" s="374"/>
      <c r="R331" s="374"/>
      <c r="S331" s="180"/>
    </row>
    <row r="332" spans="1:19" customFormat="1">
      <c r="A332" s="201"/>
      <c r="B332" s="201"/>
      <c r="C332" s="201"/>
      <c r="D332" s="201"/>
      <c r="E332" s="374"/>
      <c r="F332" s="374"/>
      <c r="G332" s="374"/>
      <c r="H332" s="374"/>
      <c r="I332" s="374"/>
      <c r="J332" s="374"/>
      <c r="K332" s="374"/>
      <c r="L332" s="374"/>
      <c r="M332" s="374"/>
      <c r="N332" s="374"/>
      <c r="O332" s="374"/>
      <c r="P332" s="374"/>
      <c r="Q332" s="374"/>
      <c r="R332" s="374"/>
      <c r="S332" s="180"/>
    </row>
    <row r="333" spans="1:19" customFormat="1">
      <c r="A333" s="201"/>
      <c r="B333" s="201"/>
      <c r="C333" s="201"/>
      <c r="D333" s="201"/>
      <c r="E333" s="374"/>
      <c r="F333" s="374"/>
      <c r="G333" s="374"/>
      <c r="H333" s="374"/>
      <c r="I333" s="374"/>
      <c r="J333" s="374"/>
      <c r="K333" s="374"/>
      <c r="L333" s="374"/>
      <c r="M333" s="374"/>
      <c r="N333" s="374"/>
      <c r="O333" s="374"/>
      <c r="P333" s="374"/>
      <c r="Q333" s="374"/>
      <c r="R333" s="374"/>
      <c r="S333" s="180"/>
    </row>
    <row r="334" spans="1:19" customFormat="1">
      <c r="A334" s="201"/>
      <c r="B334" s="201"/>
      <c r="C334" s="201"/>
      <c r="D334" s="201"/>
      <c r="E334" s="374"/>
      <c r="F334" s="374"/>
      <c r="G334" s="374"/>
      <c r="H334" s="374"/>
      <c r="I334" s="374"/>
      <c r="J334" s="374"/>
      <c r="K334" s="374"/>
      <c r="L334" s="374"/>
      <c r="M334" s="374"/>
      <c r="N334" s="374"/>
      <c r="O334" s="374"/>
      <c r="P334" s="374"/>
      <c r="Q334" s="374"/>
      <c r="R334" s="374"/>
      <c r="S334" s="180"/>
    </row>
    <row r="335" spans="1:19" customFormat="1">
      <c r="A335" s="201"/>
      <c r="B335" s="201"/>
      <c r="C335" s="201"/>
      <c r="D335" s="201"/>
      <c r="E335" s="374"/>
      <c r="F335" s="374"/>
      <c r="G335" s="374"/>
      <c r="H335" s="374"/>
      <c r="I335" s="374"/>
      <c r="J335" s="374"/>
      <c r="K335" s="374"/>
      <c r="L335" s="374"/>
      <c r="M335" s="374"/>
      <c r="N335" s="374"/>
      <c r="O335" s="374"/>
      <c r="P335" s="374"/>
      <c r="Q335" s="374"/>
      <c r="R335" s="374"/>
      <c r="S335" s="180"/>
    </row>
    <row r="336" spans="1:19" customFormat="1">
      <c r="A336" s="201"/>
      <c r="B336" s="201"/>
      <c r="C336" s="201"/>
      <c r="D336" s="201"/>
      <c r="E336" s="374"/>
      <c r="F336" s="374"/>
      <c r="G336" s="374"/>
      <c r="H336" s="374"/>
      <c r="I336" s="374"/>
      <c r="J336" s="374"/>
      <c r="K336" s="374"/>
      <c r="L336" s="374"/>
      <c r="M336" s="374"/>
      <c r="N336" s="374"/>
      <c r="O336" s="374"/>
      <c r="P336" s="374"/>
      <c r="Q336" s="374"/>
      <c r="R336" s="374"/>
      <c r="S336" s="180"/>
    </row>
    <row r="337" spans="1:19" customFormat="1">
      <c r="A337" s="201"/>
      <c r="B337" s="201"/>
      <c r="C337" s="201"/>
      <c r="D337" s="201"/>
      <c r="E337" s="374"/>
      <c r="F337" s="374"/>
      <c r="G337" s="374"/>
      <c r="H337" s="374"/>
      <c r="I337" s="374"/>
      <c r="J337" s="374"/>
      <c r="K337" s="374"/>
      <c r="L337" s="374"/>
      <c r="M337" s="374"/>
      <c r="N337" s="374"/>
      <c r="O337" s="374"/>
      <c r="P337" s="374"/>
      <c r="Q337" s="374"/>
      <c r="R337" s="374"/>
      <c r="S337" s="180"/>
    </row>
    <row r="338" spans="1:19" customFormat="1">
      <c r="A338" s="201"/>
      <c r="B338" s="201"/>
      <c r="C338" s="201"/>
      <c r="D338" s="201"/>
      <c r="E338" s="374"/>
      <c r="F338" s="374"/>
      <c r="G338" s="374"/>
      <c r="H338" s="374"/>
      <c r="I338" s="374"/>
      <c r="J338" s="374"/>
      <c r="K338" s="374"/>
      <c r="L338" s="374"/>
      <c r="M338" s="374"/>
      <c r="N338" s="374"/>
      <c r="O338" s="374"/>
      <c r="P338" s="374"/>
      <c r="Q338" s="374"/>
      <c r="R338" s="374"/>
      <c r="S338" s="180"/>
    </row>
    <row r="339" spans="1:19" customFormat="1">
      <c r="A339" s="201"/>
      <c r="B339" s="201"/>
      <c r="C339" s="201"/>
      <c r="D339" s="201"/>
      <c r="E339" s="374"/>
      <c r="F339" s="374"/>
      <c r="G339" s="374"/>
      <c r="H339" s="374"/>
      <c r="I339" s="374"/>
      <c r="J339" s="374"/>
      <c r="K339" s="374"/>
      <c r="L339" s="374"/>
      <c r="M339" s="374"/>
      <c r="N339" s="374"/>
      <c r="O339" s="374"/>
      <c r="P339" s="374"/>
      <c r="Q339" s="374"/>
      <c r="R339" s="374"/>
      <c r="S339" s="180"/>
    </row>
    <row r="340" spans="1:19" customFormat="1">
      <c r="A340" s="201"/>
      <c r="B340" s="201"/>
      <c r="C340" s="201"/>
      <c r="D340" s="201"/>
      <c r="E340" s="374"/>
      <c r="F340" s="374"/>
      <c r="G340" s="374"/>
      <c r="H340" s="374"/>
      <c r="I340" s="374"/>
      <c r="J340" s="374"/>
      <c r="K340" s="374"/>
      <c r="L340" s="374"/>
      <c r="M340" s="374"/>
      <c r="N340" s="374"/>
      <c r="O340" s="374"/>
      <c r="P340" s="374"/>
      <c r="Q340" s="374"/>
      <c r="R340" s="374"/>
      <c r="S340" s="180"/>
    </row>
    <row r="341" spans="1:19" customFormat="1">
      <c r="A341" s="201"/>
      <c r="B341" s="201"/>
      <c r="C341" s="201"/>
      <c r="D341" s="201"/>
      <c r="E341" s="374"/>
      <c r="F341" s="374"/>
      <c r="G341" s="374"/>
      <c r="H341" s="374"/>
      <c r="I341" s="374"/>
      <c r="J341" s="374"/>
      <c r="K341" s="374"/>
      <c r="L341" s="374"/>
      <c r="M341" s="374"/>
      <c r="N341" s="374"/>
      <c r="O341" s="374"/>
      <c r="P341" s="374"/>
      <c r="Q341" s="374"/>
      <c r="R341" s="374"/>
      <c r="S341" s="180"/>
    </row>
    <row r="342" spans="1:19" customFormat="1">
      <c r="A342" s="201"/>
      <c r="B342" s="201"/>
      <c r="C342" s="201"/>
      <c r="D342" s="201"/>
      <c r="E342" s="374"/>
      <c r="F342" s="374"/>
      <c r="G342" s="374"/>
      <c r="H342" s="374"/>
      <c r="I342" s="374"/>
      <c r="J342" s="374"/>
      <c r="K342" s="374"/>
      <c r="L342" s="374"/>
      <c r="M342" s="374"/>
      <c r="N342" s="374"/>
      <c r="O342" s="374"/>
      <c r="P342" s="374"/>
      <c r="Q342" s="374"/>
      <c r="R342" s="374"/>
      <c r="S342" s="180"/>
    </row>
    <row r="343" spans="1:19" customFormat="1">
      <c r="A343" s="201"/>
      <c r="B343" s="201"/>
      <c r="C343" s="201"/>
      <c r="D343" s="201"/>
      <c r="E343" s="374"/>
      <c r="F343" s="374"/>
      <c r="G343" s="374"/>
      <c r="H343" s="374"/>
      <c r="I343" s="374"/>
      <c r="J343" s="374"/>
      <c r="K343" s="374"/>
      <c r="L343" s="374"/>
      <c r="M343" s="374"/>
      <c r="N343" s="374"/>
      <c r="O343" s="374"/>
      <c r="P343" s="374"/>
      <c r="Q343" s="374"/>
      <c r="R343" s="374"/>
      <c r="S343" s="180"/>
    </row>
    <row r="344" spans="1:19" customFormat="1">
      <c r="A344" s="201"/>
      <c r="B344" s="201"/>
      <c r="C344" s="201"/>
      <c r="D344" s="201"/>
      <c r="E344" s="374"/>
      <c r="F344" s="374"/>
      <c r="G344" s="374"/>
      <c r="H344" s="374"/>
      <c r="I344" s="374"/>
      <c r="J344" s="374"/>
      <c r="K344" s="374"/>
      <c r="L344" s="374"/>
      <c r="M344" s="374"/>
      <c r="N344" s="374"/>
      <c r="O344" s="374"/>
      <c r="P344" s="374"/>
      <c r="Q344" s="374"/>
      <c r="R344" s="374"/>
      <c r="S344" s="180"/>
    </row>
    <row r="345" spans="1:19" customFormat="1">
      <c r="A345" s="201"/>
      <c r="B345" s="201"/>
      <c r="C345" s="201"/>
      <c r="D345" s="201"/>
      <c r="E345" s="374"/>
      <c r="F345" s="374"/>
      <c r="G345" s="374"/>
      <c r="H345" s="374"/>
      <c r="I345" s="374"/>
      <c r="J345" s="374"/>
      <c r="K345" s="374"/>
      <c r="L345" s="374"/>
      <c r="M345" s="374"/>
      <c r="N345" s="374"/>
      <c r="O345" s="374"/>
      <c r="P345" s="374"/>
      <c r="Q345" s="374"/>
      <c r="R345" s="374"/>
      <c r="S345" s="180"/>
    </row>
    <row r="346" spans="1:19" customFormat="1">
      <c r="A346" s="201"/>
      <c r="B346" s="201"/>
      <c r="C346" s="201"/>
      <c r="D346" s="201"/>
      <c r="E346" s="374"/>
      <c r="F346" s="374"/>
      <c r="G346" s="374"/>
      <c r="H346" s="374"/>
      <c r="I346" s="374"/>
      <c r="J346" s="374"/>
      <c r="K346" s="374"/>
      <c r="L346" s="374"/>
      <c r="M346" s="374"/>
      <c r="N346" s="374"/>
      <c r="O346" s="374"/>
      <c r="P346" s="374"/>
      <c r="Q346" s="374"/>
      <c r="R346" s="374"/>
      <c r="S346" s="180"/>
    </row>
    <row r="347" spans="1:19" customFormat="1">
      <c r="A347" s="201"/>
      <c r="B347" s="201"/>
      <c r="C347" s="201"/>
      <c r="D347" s="201"/>
      <c r="E347" s="374"/>
      <c r="F347" s="374"/>
      <c r="G347" s="374"/>
      <c r="H347" s="374"/>
      <c r="I347" s="374"/>
      <c r="J347" s="374"/>
      <c r="K347" s="374"/>
      <c r="L347" s="374"/>
      <c r="M347" s="374"/>
      <c r="N347" s="374"/>
      <c r="O347" s="374"/>
      <c r="P347" s="374"/>
      <c r="Q347" s="374"/>
      <c r="R347" s="374"/>
      <c r="S347" s="180"/>
    </row>
    <row r="348" spans="1:19" customFormat="1">
      <c r="A348" s="201"/>
      <c r="B348" s="201"/>
      <c r="C348" s="201"/>
      <c r="D348" s="201"/>
      <c r="E348" s="374"/>
      <c r="F348" s="374"/>
      <c r="G348" s="374"/>
      <c r="H348" s="374"/>
      <c r="I348" s="374"/>
      <c r="J348" s="374"/>
      <c r="K348" s="374"/>
      <c r="L348" s="374"/>
      <c r="M348" s="374"/>
      <c r="N348" s="374"/>
      <c r="O348" s="374"/>
      <c r="P348" s="374"/>
      <c r="Q348" s="374"/>
      <c r="R348" s="374"/>
      <c r="S348" s="180"/>
    </row>
    <row r="349" spans="1:19" customFormat="1">
      <c r="A349" s="201"/>
      <c r="B349" s="201"/>
      <c r="C349" s="201"/>
      <c r="D349" s="201"/>
      <c r="E349" s="374"/>
      <c r="F349" s="374"/>
      <c r="G349" s="374"/>
      <c r="H349" s="374"/>
      <c r="I349" s="374"/>
      <c r="J349" s="374"/>
      <c r="K349" s="374"/>
      <c r="L349" s="374"/>
      <c r="M349" s="374"/>
      <c r="N349" s="374"/>
      <c r="O349" s="374"/>
      <c r="P349" s="374"/>
      <c r="Q349" s="374"/>
      <c r="R349" s="374"/>
      <c r="S349" s="180"/>
    </row>
    <row r="350" spans="1:19" customFormat="1">
      <c r="A350" s="201"/>
      <c r="B350" s="201"/>
      <c r="C350" s="201"/>
      <c r="D350" s="201"/>
      <c r="E350" s="374"/>
      <c r="F350" s="374"/>
      <c r="G350" s="374"/>
      <c r="H350" s="374"/>
      <c r="I350" s="374"/>
      <c r="J350" s="374"/>
      <c r="K350" s="374"/>
      <c r="L350" s="374"/>
      <c r="M350" s="374"/>
      <c r="N350" s="374"/>
      <c r="O350" s="374"/>
      <c r="P350" s="374"/>
      <c r="Q350" s="374"/>
      <c r="R350" s="374"/>
      <c r="S350" s="180"/>
    </row>
    <row r="351" spans="1:19" customFormat="1">
      <c r="A351" s="201"/>
      <c r="B351" s="201"/>
      <c r="C351" s="201"/>
      <c r="D351" s="201"/>
      <c r="E351" s="374"/>
      <c r="F351" s="374"/>
      <c r="G351" s="374"/>
      <c r="H351" s="374"/>
      <c r="I351" s="374"/>
      <c r="J351" s="374"/>
      <c r="K351" s="374"/>
      <c r="L351" s="374"/>
      <c r="M351" s="374"/>
      <c r="N351" s="374"/>
      <c r="O351" s="374"/>
      <c r="P351" s="374"/>
      <c r="Q351" s="374"/>
      <c r="R351" s="374"/>
      <c r="S351" s="180"/>
    </row>
    <row r="352" spans="1:19" customFormat="1">
      <c r="A352" s="201"/>
      <c r="B352" s="201"/>
      <c r="C352" s="201"/>
      <c r="D352" s="201"/>
      <c r="E352" s="374"/>
      <c r="F352" s="374"/>
      <c r="G352" s="374"/>
      <c r="H352" s="374"/>
      <c r="I352" s="374"/>
      <c r="J352" s="374"/>
      <c r="K352" s="374"/>
      <c r="L352" s="374"/>
      <c r="M352" s="374"/>
      <c r="N352" s="374"/>
      <c r="O352" s="374"/>
      <c r="P352" s="374"/>
      <c r="Q352" s="374"/>
      <c r="R352" s="374"/>
      <c r="S352" s="180"/>
    </row>
    <row r="353" spans="1:19" customFormat="1">
      <c r="A353" s="201"/>
      <c r="B353" s="201"/>
      <c r="C353" s="201"/>
      <c r="D353" s="201"/>
      <c r="E353" s="374"/>
      <c r="F353" s="374"/>
      <c r="G353" s="374"/>
      <c r="H353" s="374"/>
      <c r="I353" s="374"/>
      <c r="J353" s="374"/>
      <c r="K353" s="374"/>
      <c r="L353" s="374"/>
      <c r="M353" s="374"/>
      <c r="N353" s="374"/>
      <c r="O353" s="374"/>
      <c r="P353" s="374"/>
      <c r="Q353" s="374"/>
      <c r="R353" s="374"/>
      <c r="S353" s="180"/>
    </row>
    <row r="354" spans="1:19" customFormat="1">
      <c r="A354" s="201"/>
      <c r="B354" s="201"/>
      <c r="C354" s="201"/>
      <c r="D354" s="201"/>
      <c r="E354" s="374"/>
      <c r="F354" s="374"/>
      <c r="G354" s="374"/>
      <c r="H354" s="374"/>
      <c r="I354" s="374"/>
      <c r="J354" s="374"/>
      <c r="K354" s="374"/>
      <c r="L354" s="374"/>
      <c r="M354" s="374"/>
      <c r="N354" s="374"/>
      <c r="O354" s="374"/>
      <c r="P354" s="374"/>
      <c r="Q354" s="374"/>
      <c r="R354" s="374"/>
      <c r="S354" s="180"/>
    </row>
    <row r="355" spans="1:19" customFormat="1">
      <c r="A355" s="201"/>
      <c r="B355" s="201"/>
      <c r="C355" s="201"/>
      <c r="D355" s="201"/>
      <c r="E355" s="374"/>
      <c r="F355" s="374"/>
      <c r="G355" s="374"/>
      <c r="H355" s="374"/>
      <c r="I355" s="374"/>
      <c r="J355" s="374"/>
      <c r="K355" s="374"/>
      <c r="L355" s="374"/>
      <c r="M355" s="374"/>
      <c r="N355" s="374"/>
      <c r="O355" s="374"/>
      <c r="P355" s="374"/>
      <c r="Q355" s="374"/>
      <c r="R355" s="374"/>
      <c r="S355" s="180"/>
    </row>
    <row r="356" spans="1:19" customFormat="1">
      <c r="A356" s="201"/>
      <c r="B356" s="201"/>
      <c r="C356" s="201"/>
      <c r="D356" s="201"/>
      <c r="E356" s="374"/>
      <c r="F356" s="374"/>
      <c r="G356" s="374"/>
      <c r="H356" s="374"/>
      <c r="I356" s="374"/>
      <c r="J356" s="374"/>
      <c r="K356" s="374"/>
      <c r="L356" s="374"/>
      <c r="M356" s="374"/>
      <c r="N356" s="374"/>
      <c r="O356" s="374"/>
      <c r="P356" s="374"/>
      <c r="Q356" s="374"/>
      <c r="R356" s="374"/>
      <c r="S356" s="180"/>
    </row>
    <row r="357" spans="1:19" customFormat="1">
      <c r="A357" s="201"/>
      <c r="B357" s="201"/>
      <c r="C357" s="201"/>
      <c r="D357" s="201"/>
      <c r="E357" s="374"/>
      <c r="F357" s="374"/>
      <c r="G357" s="374"/>
      <c r="H357" s="374"/>
      <c r="I357" s="374"/>
      <c r="J357" s="374"/>
      <c r="K357" s="374"/>
      <c r="L357" s="374"/>
      <c r="M357" s="374"/>
      <c r="N357" s="374"/>
      <c r="O357" s="374"/>
      <c r="P357" s="374"/>
      <c r="Q357" s="374"/>
      <c r="R357" s="374"/>
      <c r="S357" s="180"/>
    </row>
    <row r="358" spans="1:19" customFormat="1">
      <c r="A358" s="201"/>
      <c r="B358" s="201"/>
      <c r="C358" s="201"/>
      <c r="D358" s="201"/>
      <c r="E358" s="374"/>
      <c r="F358" s="374"/>
      <c r="G358" s="374"/>
      <c r="H358" s="374"/>
      <c r="I358" s="374"/>
      <c r="J358" s="374"/>
      <c r="K358" s="374"/>
      <c r="L358" s="374"/>
      <c r="M358" s="374"/>
      <c r="N358" s="374"/>
      <c r="O358" s="374"/>
      <c r="P358" s="374"/>
      <c r="Q358" s="374"/>
      <c r="R358" s="374"/>
      <c r="S358" s="180"/>
    </row>
    <row r="359" spans="1:19" customFormat="1">
      <c r="A359" s="201"/>
      <c r="B359" s="201"/>
      <c r="C359" s="201"/>
      <c r="D359" s="201"/>
      <c r="E359" s="374"/>
      <c r="F359" s="374"/>
      <c r="G359" s="374"/>
      <c r="H359" s="374"/>
      <c r="I359" s="374"/>
      <c r="J359" s="374"/>
      <c r="K359" s="374"/>
      <c r="L359" s="374"/>
      <c r="M359" s="374"/>
      <c r="N359" s="374"/>
      <c r="O359" s="374"/>
      <c r="P359" s="374"/>
      <c r="Q359" s="374"/>
      <c r="R359" s="374"/>
      <c r="S359" s="180"/>
    </row>
    <row r="360" spans="1:19" customFormat="1">
      <c r="A360" s="201"/>
      <c r="B360" s="201"/>
      <c r="C360" s="201"/>
      <c r="D360" s="201"/>
      <c r="E360" s="374"/>
      <c r="F360" s="374"/>
      <c r="G360" s="374"/>
      <c r="H360" s="374"/>
      <c r="I360" s="374"/>
      <c r="J360" s="374"/>
      <c r="K360" s="374"/>
      <c r="L360" s="374"/>
      <c r="M360" s="374"/>
      <c r="N360" s="374"/>
      <c r="O360" s="374"/>
      <c r="P360" s="374"/>
      <c r="Q360" s="374"/>
      <c r="R360" s="374"/>
      <c r="S360" s="180"/>
    </row>
    <row r="361" spans="1:19" customFormat="1">
      <c r="A361" s="201"/>
      <c r="B361" s="201"/>
      <c r="C361" s="201"/>
      <c r="D361" s="201"/>
      <c r="E361" s="374"/>
      <c r="F361" s="374"/>
      <c r="G361" s="374"/>
      <c r="H361" s="374"/>
      <c r="I361" s="374"/>
      <c r="J361" s="374"/>
      <c r="K361" s="374"/>
      <c r="L361" s="374"/>
      <c r="M361" s="374"/>
      <c r="N361" s="374"/>
      <c r="O361" s="374"/>
      <c r="P361" s="374"/>
      <c r="Q361" s="374"/>
      <c r="R361" s="374"/>
      <c r="S361" s="180"/>
    </row>
    <row r="362" spans="1:19" customFormat="1">
      <c r="A362" s="201"/>
      <c r="B362" s="201"/>
      <c r="C362" s="201"/>
      <c r="D362" s="201"/>
      <c r="E362" s="374"/>
      <c r="F362" s="374"/>
      <c r="G362" s="374"/>
      <c r="H362" s="374"/>
      <c r="I362" s="374"/>
      <c r="J362" s="374"/>
      <c r="K362" s="374"/>
      <c r="L362" s="374"/>
      <c r="M362" s="374"/>
      <c r="N362" s="374"/>
      <c r="O362" s="374"/>
      <c r="P362" s="374"/>
      <c r="Q362" s="374"/>
      <c r="R362" s="374"/>
      <c r="S362" s="180"/>
    </row>
    <row r="363" spans="1:19" customFormat="1">
      <c r="A363" s="201"/>
      <c r="B363" s="201"/>
      <c r="C363" s="201"/>
      <c r="D363" s="201"/>
      <c r="E363" s="374"/>
      <c r="F363" s="374"/>
      <c r="G363" s="374"/>
      <c r="H363" s="374"/>
      <c r="I363" s="374"/>
      <c r="J363" s="374"/>
      <c r="K363" s="374"/>
      <c r="L363" s="374"/>
      <c r="M363" s="374"/>
      <c r="N363" s="374"/>
      <c r="O363" s="374"/>
      <c r="P363" s="374"/>
      <c r="Q363" s="374"/>
      <c r="R363" s="374"/>
      <c r="S363" s="180"/>
    </row>
    <row r="364" spans="1:19" customFormat="1">
      <c r="A364" s="201"/>
      <c r="B364" s="201"/>
      <c r="C364" s="201"/>
      <c r="D364" s="201"/>
      <c r="E364" s="374"/>
      <c r="F364" s="374"/>
      <c r="G364" s="374"/>
      <c r="H364" s="374"/>
      <c r="I364" s="374"/>
      <c r="J364" s="374"/>
      <c r="K364" s="374"/>
      <c r="L364" s="374"/>
      <c r="M364" s="374"/>
      <c r="N364" s="374"/>
      <c r="O364" s="374"/>
      <c r="P364" s="374"/>
      <c r="Q364" s="374"/>
      <c r="R364" s="374"/>
      <c r="S364" s="180"/>
    </row>
    <row r="365" spans="1:19" customFormat="1">
      <c r="A365" s="201"/>
      <c r="B365" s="201"/>
      <c r="C365" s="201"/>
      <c r="D365" s="201"/>
      <c r="E365" s="374"/>
      <c r="F365" s="374"/>
      <c r="G365" s="374"/>
      <c r="H365" s="374"/>
      <c r="I365" s="374"/>
      <c r="J365" s="374"/>
      <c r="K365" s="374"/>
      <c r="L365" s="374"/>
      <c r="M365" s="374"/>
      <c r="N365" s="374"/>
      <c r="O365" s="374"/>
      <c r="P365" s="374"/>
      <c r="Q365" s="374"/>
      <c r="R365" s="374"/>
      <c r="S365" s="180"/>
    </row>
    <row r="366" spans="1:19" customFormat="1">
      <c r="A366" s="201"/>
      <c r="B366" s="201"/>
      <c r="C366" s="201"/>
      <c r="D366" s="201"/>
      <c r="E366" s="374"/>
      <c r="F366" s="374"/>
      <c r="G366" s="374"/>
      <c r="H366" s="374"/>
      <c r="I366" s="374"/>
      <c r="J366" s="374"/>
      <c r="K366" s="374"/>
      <c r="L366" s="374"/>
      <c r="M366" s="374"/>
      <c r="N366" s="374"/>
      <c r="O366" s="374"/>
      <c r="P366" s="374"/>
      <c r="Q366" s="374"/>
      <c r="R366" s="374"/>
      <c r="S366" s="180"/>
    </row>
    <row r="367" spans="1:19" customFormat="1">
      <c r="A367" s="201"/>
      <c r="B367" s="201"/>
      <c r="C367" s="201"/>
      <c r="D367" s="201"/>
      <c r="E367" s="374"/>
      <c r="F367" s="374"/>
      <c r="G367" s="374"/>
      <c r="H367" s="374"/>
      <c r="I367" s="374"/>
      <c r="J367" s="374"/>
      <c r="K367" s="374"/>
      <c r="L367" s="374"/>
      <c r="M367" s="374"/>
      <c r="N367" s="374"/>
      <c r="O367" s="374"/>
      <c r="P367" s="374"/>
      <c r="Q367" s="374"/>
      <c r="R367" s="374"/>
      <c r="S367" s="180"/>
    </row>
    <row r="368" spans="1:19" customFormat="1">
      <c r="A368" s="201"/>
      <c r="B368" s="201"/>
      <c r="C368" s="201"/>
      <c r="D368" s="201"/>
      <c r="E368" s="374"/>
      <c r="F368" s="374"/>
      <c r="G368" s="374"/>
      <c r="H368" s="374"/>
      <c r="I368" s="374"/>
      <c r="J368" s="374"/>
      <c r="K368" s="374"/>
      <c r="L368" s="374"/>
      <c r="M368" s="374"/>
      <c r="N368" s="374"/>
      <c r="O368" s="374"/>
      <c r="P368" s="374"/>
      <c r="Q368" s="374"/>
      <c r="R368" s="374"/>
      <c r="S368" s="180"/>
    </row>
    <row r="369" spans="1:19" customFormat="1">
      <c r="A369" s="201"/>
      <c r="B369" s="201"/>
      <c r="C369" s="201"/>
      <c r="D369" s="201"/>
      <c r="E369" s="374"/>
      <c r="F369" s="374"/>
      <c r="G369" s="374"/>
      <c r="H369" s="374"/>
      <c r="I369" s="374"/>
      <c r="J369" s="374"/>
      <c r="K369" s="374"/>
      <c r="L369" s="374"/>
      <c r="M369" s="374"/>
      <c r="N369" s="374"/>
      <c r="O369" s="374"/>
      <c r="P369" s="374"/>
      <c r="Q369" s="374"/>
      <c r="R369" s="374"/>
      <c r="S369" s="180"/>
    </row>
    <row r="370" spans="1:19" customFormat="1">
      <c r="A370" s="201"/>
      <c r="B370" s="201"/>
      <c r="C370" s="201"/>
      <c r="D370" s="201"/>
      <c r="E370" s="374"/>
      <c r="F370" s="374"/>
      <c r="G370" s="374"/>
      <c r="H370" s="374"/>
      <c r="I370" s="374"/>
      <c r="J370" s="374"/>
      <c r="K370" s="374"/>
      <c r="L370" s="374"/>
      <c r="M370" s="374"/>
      <c r="N370" s="374"/>
      <c r="O370" s="374"/>
      <c r="P370" s="374"/>
      <c r="Q370" s="374"/>
      <c r="R370" s="374"/>
      <c r="S370" s="180"/>
    </row>
    <row r="371" spans="1:19" customFormat="1">
      <c r="A371" s="201"/>
      <c r="B371" s="201"/>
      <c r="C371" s="201"/>
      <c r="D371" s="201"/>
      <c r="E371" s="374"/>
      <c r="F371" s="374"/>
      <c r="G371" s="374"/>
      <c r="H371" s="374"/>
      <c r="I371" s="374"/>
      <c r="J371" s="374"/>
      <c r="K371" s="374"/>
      <c r="L371" s="374"/>
      <c r="M371" s="374"/>
      <c r="N371" s="374"/>
      <c r="O371" s="374"/>
      <c r="P371" s="374"/>
      <c r="Q371" s="374"/>
      <c r="R371" s="374"/>
      <c r="S371" s="180"/>
    </row>
    <row r="372" spans="1:19" customFormat="1">
      <c r="A372" s="201"/>
      <c r="B372" s="201"/>
      <c r="C372" s="201"/>
      <c r="D372" s="201"/>
      <c r="E372" s="374"/>
      <c r="F372" s="374"/>
      <c r="G372" s="374"/>
      <c r="H372" s="374"/>
      <c r="I372" s="374"/>
      <c r="J372" s="374"/>
      <c r="K372" s="374"/>
      <c r="L372" s="374"/>
      <c r="M372" s="374"/>
      <c r="N372" s="374"/>
      <c r="O372" s="374"/>
      <c r="P372" s="374"/>
      <c r="Q372" s="374"/>
      <c r="R372" s="374"/>
      <c r="S372" s="180"/>
    </row>
    <row r="373" spans="1:19" customFormat="1">
      <c r="A373" s="201"/>
      <c r="B373" s="201"/>
      <c r="C373" s="201"/>
      <c r="D373" s="201"/>
      <c r="E373" s="374"/>
      <c r="F373" s="374"/>
      <c r="G373" s="374"/>
      <c r="H373" s="374"/>
      <c r="I373" s="374"/>
      <c r="J373" s="374"/>
      <c r="K373" s="374"/>
      <c r="L373" s="374"/>
      <c r="M373" s="374"/>
      <c r="N373" s="374"/>
      <c r="O373" s="374"/>
      <c r="P373" s="374"/>
      <c r="Q373" s="374"/>
      <c r="R373" s="374"/>
      <c r="S373" s="180"/>
    </row>
    <row r="374" spans="1:19" customFormat="1">
      <c r="A374" s="201"/>
      <c r="B374" s="201"/>
      <c r="C374" s="201"/>
      <c r="D374" s="201"/>
      <c r="E374" s="374"/>
      <c r="F374" s="374"/>
      <c r="G374" s="374"/>
      <c r="H374" s="374"/>
      <c r="I374" s="374"/>
      <c r="J374" s="374"/>
      <c r="K374" s="374"/>
      <c r="L374" s="374"/>
      <c r="M374" s="374"/>
      <c r="N374" s="374"/>
      <c r="O374" s="374"/>
      <c r="P374" s="374"/>
      <c r="Q374" s="374"/>
      <c r="R374" s="374"/>
      <c r="S374" s="180"/>
    </row>
    <row r="375" spans="1:19" customFormat="1">
      <c r="A375" s="201"/>
      <c r="B375" s="201"/>
      <c r="C375" s="201"/>
      <c r="D375" s="201"/>
      <c r="E375" s="374"/>
      <c r="F375" s="374"/>
      <c r="G375" s="374"/>
      <c r="H375" s="374"/>
      <c r="I375" s="374"/>
      <c r="J375" s="374"/>
      <c r="K375" s="374"/>
      <c r="L375" s="374"/>
      <c r="M375" s="374"/>
      <c r="N375" s="374"/>
      <c r="O375" s="374"/>
      <c r="P375" s="374"/>
      <c r="Q375" s="374"/>
      <c r="R375" s="374"/>
      <c r="S375" s="180"/>
    </row>
    <row r="376" spans="1:19" customFormat="1">
      <c r="A376" s="201"/>
      <c r="B376" s="201"/>
      <c r="C376" s="201"/>
      <c r="D376" s="201"/>
      <c r="E376" s="374"/>
      <c r="F376" s="374"/>
      <c r="G376" s="374"/>
      <c r="H376" s="374"/>
      <c r="I376" s="374"/>
      <c r="J376" s="374"/>
      <c r="K376" s="374"/>
      <c r="L376" s="374"/>
      <c r="M376" s="374"/>
      <c r="N376" s="374"/>
      <c r="O376" s="374"/>
      <c r="P376" s="374"/>
      <c r="Q376" s="374"/>
      <c r="R376" s="374"/>
      <c r="S376" s="180"/>
    </row>
    <row r="377" spans="1:19" customFormat="1">
      <c r="A377" s="201"/>
      <c r="B377" s="201"/>
      <c r="C377" s="201"/>
      <c r="D377" s="201"/>
      <c r="E377" s="374"/>
      <c r="F377" s="374"/>
      <c r="G377" s="374"/>
      <c r="H377" s="374"/>
      <c r="I377" s="374"/>
      <c r="J377" s="374"/>
      <c r="K377" s="374"/>
      <c r="L377" s="374"/>
      <c r="M377" s="374"/>
      <c r="N377" s="374"/>
      <c r="O377" s="374"/>
      <c r="P377" s="374"/>
      <c r="Q377" s="374"/>
      <c r="R377" s="374"/>
      <c r="S377" s="180"/>
    </row>
    <row r="378" spans="1:19" customFormat="1">
      <c r="A378" s="201"/>
      <c r="B378" s="201"/>
      <c r="C378" s="201"/>
      <c r="D378" s="201"/>
      <c r="E378" s="374"/>
      <c r="F378" s="374"/>
      <c r="G378" s="374"/>
      <c r="H378" s="374"/>
      <c r="I378" s="374"/>
      <c r="J378" s="374"/>
      <c r="K378" s="374"/>
      <c r="L378" s="374"/>
      <c r="M378" s="374"/>
      <c r="N378" s="374"/>
      <c r="O378" s="374"/>
      <c r="P378" s="374"/>
      <c r="Q378" s="374"/>
      <c r="R378" s="374"/>
      <c r="S378" s="180"/>
    </row>
    <row r="379" spans="1:19" customFormat="1">
      <c r="A379" s="201"/>
      <c r="B379" s="201"/>
      <c r="C379" s="201"/>
      <c r="D379" s="201"/>
      <c r="E379" s="374"/>
      <c r="F379" s="374"/>
      <c r="G379" s="374"/>
      <c r="H379" s="374"/>
      <c r="I379" s="374"/>
      <c r="J379" s="374"/>
      <c r="K379" s="374"/>
      <c r="L379" s="374"/>
      <c r="M379" s="374"/>
      <c r="N379" s="374"/>
      <c r="O379" s="374"/>
      <c r="P379" s="374"/>
      <c r="Q379" s="374"/>
      <c r="R379" s="374"/>
      <c r="S379" s="180"/>
    </row>
    <row r="380" spans="1:19" customFormat="1">
      <c r="A380" s="201"/>
      <c r="B380" s="201"/>
      <c r="C380" s="201"/>
      <c r="D380" s="201"/>
      <c r="E380" s="374"/>
      <c r="F380" s="374"/>
      <c r="G380" s="374"/>
      <c r="H380" s="374"/>
      <c r="I380" s="374"/>
      <c r="J380" s="374"/>
      <c r="K380" s="374"/>
      <c r="L380" s="374"/>
      <c r="M380" s="374"/>
      <c r="N380" s="374"/>
      <c r="O380" s="374"/>
      <c r="P380" s="374"/>
      <c r="Q380" s="374"/>
      <c r="R380" s="374"/>
      <c r="S380" s="180"/>
    </row>
    <row r="381" spans="1:19" customFormat="1">
      <c r="A381" s="201"/>
      <c r="B381" s="201"/>
      <c r="C381" s="201"/>
      <c r="D381" s="201"/>
      <c r="E381" s="374"/>
      <c r="F381" s="374"/>
      <c r="G381" s="374"/>
      <c r="H381" s="374"/>
      <c r="I381" s="374"/>
      <c r="J381" s="374"/>
      <c r="K381" s="374"/>
      <c r="L381" s="374"/>
      <c r="M381" s="374"/>
      <c r="N381" s="374"/>
      <c r="O381" s="374"/>
      <c r="P381" s="374"/>
      <c r="Q381" s="374"/>
      <c r="R381" s="374"/>
      <c r="S381" s="180"/>
    </row>
    <row r="382" spans="1:19" customFormat="1">
      <c r="A382" s="201"/>
      <c r="B382" s="201"/>
      <c r="C382" s="201"/>
      <c r="D382" s="201"/>
      <c r="E382" s="374"/>
      <c r="F382" s="374"/>
      <c r="G382" s="374"/>
      <c r="H382" s="374"/>
      <c r="I382" s="374"/>
      <c r="J382" s="374"/>
      <c r="K382" s="374"/>
      <c r="L382" s="374"/>
      <c r="M382" s="374"/>
      <c r="N382" s="374"/>
      <c r="O382" s="374"/>
      <c r="P382" s="374"/>
      <c r="Q382" s="374"/>
      <c r="R382" s="374"/>
      <c r="S382" s="180"/>
    </row>
    <row r="383" spans="1:19" customFormat="1">
      <c r="A383" s="201"/>
      <c r="B383" s="201"/>
      <c r="C383" s="201"/>
      <c r="D383" s="201"/>
      <c r="E383" s="374"/>
      <c r="F383" s="374"/>
      <c r="G383" s="374"/>
      <c r="H383" s="374"/>
      <c r="I383" s="374"/>
      <c r="J383" s="374"/>
      <c r="K383" s="374"/>
      <c r="L383" s="374"/>
      <c r="M383" s="374"/>
      <c r="N383" s="374"/>
      <c r="O383" s="374"/>
      <c r="P383" s="374"/>
      <c r="Q383" s="374"/>
      <c r="R383" s="374"/>
      <c r="S383" s="180"/>
    </row>
    <row r="384" spans="1:19" customFormat="1">
      <c r="A384" s="201"/>
      <c r="B384" s="201"/>
      <c r="C384" s="201"/>
      <c r="D384" s="201"/>
      <c r="E384" s="374"/>
      <c r="F384" s="374"/>
      <c r="G384" s="374"/>
      <c r="H384" s="374"/>
      <c r="I384" s="374"/>
      <c r="J384" s="374"/>
      <c r="K384" s="374"/>
      <c r="L384" s="374"/>
      <c r="M384" s="374"/>
      <c r="N384" s="374"/>
      <c r="O384" s="374"/>
      <c r="P384" s="374"/>
      <c r="Q384" s="374"/>
      <c r="R384" s="374"/>
      <c r="S384" s="180"/>
    </row>
    <row r="385" spans="1:19" customFormat="1">
      <c r="A385" s="201"/>
      <c r="B385" s="201"/>
      <c r="C385" s="201"/>
      <c r="D385" s="201"/>
      <c r="E385" s="374"/>
      <c r="F385" s="374"/>
      <c r="G385" s="374"/>
      <c r="H385" s="374"/>
      <c r="I385" s="374"/>
      <c r="J385" s="374"/>
      <c r="K385" s="374"/>
      <c r="L385" s="374"/>
      <c r="M385" s="374"/>
      <c r="N385" s="374"/>
      <c r="O385" s="374"/>
      <c r="P385" s="374"/>
      <c r="Q385" s="374"/>
      <c r="R385" s="374"/>
      <c r="S385" s="180"/>
    </row>
    <row r="386" spans="1:19" customFormat="1">
      <c r="A386" s="201"/>
      <c r="B386" s="201"/>
      <c r="C386" s="201"/>
      <c r="D386" s="201"/>
      <c r="E386" s="374"/>
      <c r="F386" s="374"/>
      <c r="G386" s="374"/>
      <c r="H386" s="374"/>
      <c r="I386" s="374"/>
      <c r="J386" s="374"/>
      <c r="K386" s="374"/>
      <c r="L386" s="374"/>
      <c r="M386" s="374"/>
      <c r="N386" s="374"/>
      <c r="O386" s="374"/>
      <c r="P386" s="374"/>
      <c r="Q386" s="374"/>
      <c r="R386" s="374"/>
      <c r="S386" s="180"/>
    </row>
    <row r="387" spans="1:19" customFormat="1">
      <c r="A387" s="201"/>
      <c r="B387" s="201"/>
      <c r="C387" s="201"/>
      <c r="D387" s="201"/>
      <c r="E387" s="374"/>
      <c r="F387" s="374"/>
      <c r="G387" s="374"/>
      <c r="H387" s="374"/>
      <c r="I387" s="374"/>
      <c r="J387" s="374"/>
      <c r="K387" s="374"/>
      <c r="L387" s="374"/>
      <c r="M387" s="374"/>
      <c r="N387" s="374"/>
      <c r="O387" s="374"/>
      <c r="P387" s="374"/>
      <c r="Q387" s="374"/>
      <c r="R387" s="374"/>
      <c r="S387" s="180"/>
    </row>
    <row r="388" spans="1:19" customFormat="1">
      <c r="A388" s="201"/>
      <c r="B388" s="201"/>
      <c r="C388" s="201"/>
      <c r="D388" s="201"/>
      <c r="E388" s="374"/>
      <c r="F388" s="374"/>
      <c r="G388" s="374"/>
      <c r="H388" s="374"/>
      <c r="I388" s="374"/>
      <c r="J388" s="374"/>
      <c r="K388" s="374"/>
      <c r="L388" s="374"/>
      <c r="M388" s="374"/>
      <c r="N388" s="374"/>
      <c r="O388" s="374"/>
      <c r="P388" s="374"/>
      <c r="Q388" s="374"/>
      <c r="R388" s="374"/>
      <c r="S388" s="180"/>
    </row>
    <row r="389" spans="1:19" customFormat="1">
      <c r="A389" s="201"/>
      <c r="B389" s="201"/>
      <c r="C389" s="201"/>
      <c r="D389" s="201"/>
      <c r="E389" s="374"/>
      <c r="F389" s="374"/>
      <c r="G389" s="374"/>
      <c r="H389" s="374"/>
      <c r="I389" s="374"/>
      <c r="J389" s="374"/>
      <c r="K389" s="374"/>
      <c r="L389" s="374"/>
      <c r="M389" s="374"/>
      <c r="N389" s="374"/>
      <c r="O389" s="374"/>
      <c r="P389" s="374"/>
      <c r="Q389" s="374"/>
      <c r="R389" s="374"/>
      <c r="S389" s="180"/>
    </row>
    <row r="390" spans="1:19" customFormat="1">
      <c r="A390" s="201"/>
      <c r="B390" s="201"/>
      <c r="C390" s="201"/>
      <c r="D390" s="201"/>
      <c r="E390" s="374"/>
      <c r="F390" s="374"/>
      <c r="G390" s="374"/>
      <c r="H390" s="374"/>
      <c r="I390" s="374"/>
      <c r="J390" s="374"/>
      <c r="K390" s="374"/>
      <c r="L390" s="374"/>
      <c r="M390" s="374"/>
      <c r="N390" s="374"/>
      <c r="O390" s="374"/>
      <c r="P390" s="374"/>
      <c r="Q390" s="374"/>
      <c r="R390" s="374"/>
      <c r="S390" s="180"/>
    </row>
    <row r="391" spans="1:19" customFormat="1">
      <c r="A391" s="201"/>
      <c r="B391" s="201"/>
      <c r="C391" s="201"/>
      <c r="D391" s="201"/>
      <c r="E391" s="374"/>
      <c r="F391" s="374"/>
      <c r="G391" s="374"/>
      <c r="H391" s="374"/>
      <c r="I391" s="374"/>
      <c r="J391" s="374"/>
      <c r="K391" s="374"/>
      <c r="L391" s="374"/>
      <c r="M391" s="374"/>
      <c r="N391" s="374"/>
      <c r="O391" s="374"/>
      <c r="P391" s="374"/>
      <c r="Q391" s="374"/>
      <c r="R391" s="374"/>
      <c r="S391" s="180"/>
    </row>
    <row r="392" spans="1:19" customFormat="1">
      <c r="A392" s="201"/>
      <c r="B392" s="201"/>
      <c r="C392" s="201"/>
      <c r="D392" s="201"/>
      <c r="E392" s="374"/>
      <c r="F392" s="374"/>
      <c r="G392" s="374"/>
      <c r="H392" s="374"/>
      <c r="I392" s="374"/>
      <c r="J392" s="374"/>
      <c r="K392" s="374"/>
      <c r="L392" s="374"/>
      <c r="M392" s="374"/>
      <c r="N392" s="374"/>
      <c r="O392" s="374"/>
      <c r="P392" s="374"/>
      <c r="Q392" s="374"/>
      <c r="R392" s="374"/>
      <c r="S392" s="180"/>
    </row>
    <row r="393" spans="1:19" customFormat="1">
      <c r="A393" s="201"/>
      <c r="B393" s="201"/>
      <c r="C393" s="201"/>
      <c r="D393" s="201"/>
      <c r="E393" s="374"/>
      <c r="F393" s="374"/>
      <c r="G393" s="374"/>
      <c r="H393" s="374"/>
      <c r="I393" s="374"/>
      <c r="J393" s="374"/>
      <c r="K393" s="374"/>
      <c r="L393" s="374"/>
      <c r="M393" s="374"/>
      <c r="N393" s="374"/>
      <c r="O393" s="374"/>
      <c r="P393" s="374"/>
      <c r="Q393" s="374"/>
      <c r="R393" s="374"/>
      <c r="S393" s="180"/>
    </row>
    <row r="394" spans="1:19" customFormat="1">
      <c r="A394" s="201"/>
      <c r="B394" s="201"/>
      <c r="C394" s="201"/>
      <c r="D394" s="201"/>
      <c r="E394" s="374"/>
      <c r="F394" s="374"/>
      <c r="G394" s="374"/>
      <c r="H394" s="374"/>
      <c r="I394" s="374"/>
      <c r="J394" s="374"/>
      <c r="K394" s="374"/>
      <c r="L394" s="374"/>
      <c r="M394" s="374"/>
      <c r="N394" s="374"/>
      <c r="O394" s="374"/>
      <c r="P394" s="374"/>
      <c r="Q394" s="374"/>
      <c r="R394" s="374"/>
      <c r="S394" s="180"/>
    </row>
    <row r="395" spans="1:19" customFormat="1">
      <c r="A395" s="201"/>
      <c r="B395" s="201"/>
      <c r="C395" s="201"/>
      <c r="D395" s="201"/>
      <c r="E395" s="374"/>
      <c r="F395" s="374"/>
      <c r="G395" s="374"/>
      <c r="H395" s="374"/>
      <c r="I395" s="374"/>
      <c r="J395" s="374"/>
      <c r="K395" s="374"/>
      <c r="L395" s="374"/>
      <c r="M395" s="374"/>
      <c r="N395" s="374"/>
      <c r="O395" s="374"/>
      <c r="P395" s="374"/>
      <c r="Q395" s="374"/>
      <c r="R395" s="374"/>
      <c r="S395" s="180"/>
    </row>
    <row r="396" spans="1:19" customFormat="1">
      <c r="A396" s="201"/>
      <c r="B396" s="201"/>
      <c r="C396" s="201"/>
      <c r="D396" s="201"/>
      <c r="E396" s="374"/>
      <c r="F396" s="374"/>
      <c r="G396" s="374"/>
      <c r="H396" s="374"/>
      <c r="I396" s="374"/>
      <c r="J396" s="374"/>
      <c r="K396" s="374"/>
      <c r="L396" s="374"/>
      <c r="M396" s="374"/>
      <c r="N396" s="374"/>
      <c r="O396" s="374"/>
      <c r="P396" s="374"/>
      <c r="Q396" s="374"/>
      <c r="R396" s="374"/>
      <c r="S396" s="180"/>
    </row>
    <row r="397" spans="1:19" customFormat="1">
      <c r="A397" s="201"/>
      <c r="B397" s="201"/>
      <c r="C397" s="201"/>
      <c r="D397" s="201"/>
      <c r="E397" s="374"/>
      <c r="F397" s="374"/>
      <c r="G397" s="374"/>
      <c r="H397" s="374"/>
      <c r="I397" s="374"/>
      <c r="J397" s="374"/>
      <c r="K397" s="374"/>
      <c r="L397" s="374"/>
      <c r="M397" s="374"/>
      <c r="N397" s="374"/>
      <c r="O397" s="374"/>
      <c r="P397" s="374"/>
      <c r="Q397" s="374"/>
      <c r="R397" s="374"/>
      <c r="S397" s="180"/>
    </row>
    <row r="398" spans="1:19" customFormat="1">
      <c r="A398" s="201"/>
      <c r="B398" s="201"/>
      <c r="C398" s="201"/>
      <c r="D398" s="201"/>
      <c r="E398" s="374"/>
      <c r="F398" s="374"/>
      <c r="G398" s="374"/>
      <c r="H398" s="374"/>
      <c r="I398" s="374"/>
      <c r="J398" s="374"/>
      <c r="K398" s="374"/>
      <c r="L398" s="374"/>
      <c r="M398" s="374"/>
      <c r="N398" s="374"/>
      <c r="O398" s="374"/>
      <c r="P398" s="374"/>
      <c r="Q398" s="374"/>
      <c r="R398" s="374"/>
      <c r="S398" s="180"/>
    </row>
    <row r="399" spans="1:19" customFormat="1">
      <c r="A399" s="201"/>
      <c r="B399" s="201"/>
      <c r="C399" s="201"/>
      <c r="D399" s="201"/>
      <c r="E399" s="374"/>
      <c r="F399" s="374"/>
      <c r="G399" s="374"/>
      <c r="H399" s="374"/>
      <c r="I399" s="374"/>
      <c r="J399" s="374"/>
      <c r="K399" s="374"/>
      <c r="L399" s="374"/>
      <c r="M399" s="374"/>
      <c r="N399" s="374"/>
      <c r="O399" s="374"/>
      <c r="P399" s="374"/>
      <c r="Q399" s="374"/>
      <c r="R399" s="374"/>
      <c r="S399" s="180"/>
    </row>
    <row r="400" spans="1:19" customFormat="1">
      <c r="A400" s="201"/>
      <c r="B400" s="201"/>
      <c r="C400" s="201"/>
      <c r="D400" s="201"/>
      <c r="E400" s="374"/>
      <c r="F400" s="374"/>
      <c r="G400" s="374"/>
      <c r="H400" s="374"/>
      <c r="I400" s="374"/>
      <c r="J400" s="374"/>
      <c r="K400" s="374"/>
      <c r="L400" s="374"/>
      <c r="M400" s="374"/>
      <c r="N400" s="374"/>
      <c r="O400" s="374"/>
      <c r="P400" s="374"/>
      <c r="Q400" s="374"/>
      <c r="R400" s="374"/>
      <c r="S400" s="180"/>
    </row>
    <row r="401" spans="1:19" customFormat="1">
      <c r="A401" s="201"/>
      <c r="B401" s="201"/>
      <c r="C401" s="201"/>
      <c r="D401" s="201"/>
      <c r="E401" s="374"/>
      <c r="F401" s="374"/>
      <c r="G401" s="374"/>
      <c r="H401" s="374"/>
      <c r="I401" s="374"/>
      <c r="J401" s="374"/>
      <c r="K401" s="374"/>
      <c r="L401" s="374"/>
      <c r="M401" s="374"/>
      <c r="N401" s="374"/>
      <c r="O401" s="374"/>
      <c r="P401" s="374"/>
      <c r="Q401" s="374"/>
      <c r="R401" s="374"/>
      <c r="S401" s="180"/>
    </row>
    <row r="402" spans="1:19" customFormat="1">
      <c r="A402" s="201"/>
      <c r="B402" s="201"/>
      <c r="C402" s="201"/>
      <c r="D402" s="201"/>
      <c r="E402" s="374"/>
      <c r="F402" s="374"/>
      <c r="G402" s="374"/>
      <c r="H402" s="374"/>
      <c r="I402" s="374"/>
      <c r="J402" s="374"/>
      <c r="K402" s="374"/>
      <c r="L402" s="374"/>
      <c r="M402" s="374"/>
      <c r="N402" s="374"/>
      <c r="O402" s="374"/>
      <c r="P402" s="374"/>
      <c r="Q402" s="374"/>
      <c r="R402" s="374"/>
      <c r="S402" s="180"/>
    </row>
    <row r="403" spans="1:19" customFormat="1">
      <c r="A403" s="201"/>
      <c r="B403" s="201"/>
      <c r="C403" s="201"/>
      <c r="D403" s="201"/>
      <c r="E403" s="374"/>
      <c r="F403" s="374"/>
      <c r="G403" s="374"/>
      <c r="H403" s="374"/>
      <c r="I403" s="374"/>
      <c r="J403" s="374"/>
      <c r="K403" s="374"/>
      <c r="L403" s="374"/>
      <c r="M403" s="374"/>
      <c r="N403" s="374"/>
      <c r="O403" s="374"/>
      <c r="P403" s="374"/>
      <c r="Q403" s="374"/>
      <c r="R403" s="374"/>
      <c r="S403" s="180"/>
    </row>
    <row r="404" spans="1:19" customFormat="1">
      <c r="A404" s="201"/>
      <c r="B404" s="201"/>
      <c r="C404" s="201"/>
      <c r="D404" s="201"/>
      <c r="E404" s="374"/>
      <c r="F404" s="374"/>
      <c r="G404" s="374"/>
      <c r="H404" s="374"/>
      <c r="I404" s="374"/>
      <c r="J404" s="374"/>
      <c r="K404" s="374"/>
      <c r="L404" s="374"/>
      <c r="M404" s="374"/>
      <c r="N404" s="374"/>
      <c r="O404" s="374"/>
      <c r="P404" s="374"/>
      <c r="Q404" s="374"/>
      <c r="R404" s="374"/>
      <c r="S404" s="180"/>
    </row>
    <row r="405" spans="1:19" customFormat="1">
      <c r="A405" s="201"/>
      <c r="B405" s="201"/>
      <c r="C405" s="201"/>
      <c r="D405" s="201"/>
      <c r="E405" s="374"/>
      <c r="F405" s="374"/>
      <c r="G405" s="374"/>
      <c r="H405" s="374"/>
      <c r="I405" s="374"/>
      <c r="J405" s="374"/>
      <c r="K405" s="374"/>
      <c r="L405" s="374"/>
      <c r="M405" s="374"/>
      <c r="N405" s="374"/>
      <c r="O405" s="374"/>
      <c r="P405" s="374"/>
      <c r="Q405" s="374"/>
      <c r="R405" s="374"/>
      <c r="S405" s="180"/>
    </row>
    <row r="406" spans="1:19" customFormat="1">
      <c r="A406" s="201"/>
      <c r="B406" s="201"/>
      <c r="C406" s="201"/>
      <c r="D406" s="201"/>
      <c r="E406" s="374"/>
      <c r="F406" s="374"/>
      <c r="G406" s="374"/>
      <c r="H406" s="374"/>
      <c r="I406" s="374"/>
      <c r="J406" s="374"/>
      <c r="K406" s="374"/>
      <c r="L406" s="374"/>
      <c r="M406" s="374"/>
      <c r="N406" s="374"/>
      <c r="O406" s="374"/>
      <c r="P406" s="374"/>
      <c r="Q406" s="374"/>
      <c r="R406" s="374"/>
      <c r="S406" s="180"/>
    </row>
    <row r="407" spans="1:19" customFormat="1">
      <c r="A407" s="201"/>
      <c r="B407" s="201"/>
      <c r="C407" s="201"/>
      <c r="D407" s="201"/>
      <c r="E407" s="374"/>
      <c r="F407" s="374"/>
      <c r="G407" s="374"/>
      <c r="H407" s="374"/>
      <c r="I407" s="374"/>
      <c r="J407" s="374"/>
      <c r="K407" s="374"/>
      <c r="L407" s="374"/>
      <c r="M407" s="374"/>
      <c r="N407" s="374"/>
      <c r="O407" s="374"/>
      <c r="P407" s="374"/>
      <c r="Q407" s="374"/>
      <c r="R407" s="374"/>
      <c r="S407" s="180"/>
    </row>
    <row r="408" spans="1:19" customFormat="1">
      <c r="A408" s="201"/>
      <c r="B408" s="201"/>
      <c r="C408" s="201"/>
      <c r="D408" s="201"/>
      <c r="E408" s="374"/>
      <c r="F408" s="374"/>
      <c r="G408" s="374"/>
      <c r="H408" s="374"/>
      <c r="I408" s="374"/>
      <c r="J408" s="374"/>
      <c r="K408" s="374"/>
      <c r="L408" s="374"/>
      <c r="M408" s="374"/>
      <c r="N408" s="374"/>
      <c r="O408" s="374"/>
      <c r="P408" s="374"/>
      <c r="Q408" s="374"/>
      <c r="R408" s="374"/>
      <c r="S408" s="180"/>
    </row>
    <row r="409" spans="1:19" customFormat="1">
      <c r="A409" s="201"/>
      <c r="B409" s="201"/>
      <c r="C409" s="201"/>
      <c r="D409" s="201"/>
      <c r="E409" s="374"/>
      <c r="F409" s="374"/>
      <c r="G409" s="374"/>
      <c r="H409" s="374"/>
      <c r="I409" s="374"/>
      <c r="J409" s="374"/>
      <c r="K409" s="374"/>
      <c r="L409" s="374"/>
      <c r="M409" s="374"/>
      <c r="N409" s="374"/>
      <c r="O409" s="374"/>
      <c r="P409" s="374"/>
      <c r="Q409" s="374"/>
      <c r="R409" s="374"/>
      <c r="S409" s="180"/>
    </row>
    <row r="410" spans="1:19" customFormat="1">
      <c r="A410" s="201"/>
      <c r="B410" s="201"/>
      <c r="C410" s="201"/>
      <c r="D410" s="201"/>
      <c r="E410" s="374"/>
      <c r="F410" s="374"/>
      <c r="G410" s="374"/>
      <c r="H410" s="374"/>
      <c r="I410" s="374"/>
      <c r="J410" s="374"/>
      <c r="K410" s="374"/>
      <c r="L410" s="374"/>
      <c r="M410" s="374"/>
      <c r="N410" s="374"/>
      <c r="O410" s="374"/>
      <c r="P410" s="374"/>
      <c r="Q410" s="374"/>
      <c r="R410" s="374"/>
      <c r="S410" s="180"/>
    </row>
    <row r="411" spans="1:19" customFormat="1">
      <c r="A411" s="201"/>
      <c r="B411" s="201"/>
      <c r="C411" s="201"/>
      <c r="D411" s="201"/>
      <c r="E411" s="374"/>
      <c r="F411" s="374"/>
      <c r="G411" s="374"/>
      <c r="H411" s="374"/>
      <c r="I411" s="374"/>
      <c r="J411" s="374"/>
      <c r="K411" s="374"/>
      <c r="L411" s="374"/>
      <c r="M411" s="374"/>
      <c r="N411" s="374"/>
      <c r="O411" s="374"/>
      <c r="P411" s="374"/>
      <c r="Q411" s="374"/>
      <c r="R411" s="374"/>
      <c r="S411" s="180"/>
    </row>
    <row r="412" spans="1:19" customFormat="1">
      <c r="A412" s="201"/>
      <c r="B412" s="201"/>
      <c r="C412" s="201"/>
      <c r="D412" s="201"/>
      <c r="E412" s="374"/>
      <c r="F412" s="374"/>
      <c r="G412" s="374"/>
      <c r="H412" s="374"/>
      <c r="I412" s="374"/>
      <c r="J412" s="374"/>
      <c r="K412" s="374"/>
      <c r="L412" s="374"/>
      <c r="M412" s="374"/>
      <c r="N412" s="374"/>
      <c r="O412" s="374"/>
      <c r="P412" s="374"/>
      <c r="Q412" s="374"/>
      <c r="R412" s="374"/>
      <c r="S412" s="180"/>
    </row>
    <row r="413" spans="1:19" customFormat="1">
      <c r="A413" s="201"/>
      <c r="B413" s="201"/>
      <c r="C413" s="201"/>
      <c r="D413" s="201"/>
      <c r="E413" s="374"/>
      <c r="F413" s="374"/>
      <c r="G413" s="374"/>
      <c r="H413" s="374"/>
      <c r="I413" s="374"/>
      <c r="J413" s="374"/>
      <c r="K413" s="374"/>
      <c r="L413" s="374"/>
      <c r="M413" s="374"/>
      <c r="N413" s="374"/>
      <c r="O413" s="374"/>
      <c r="P413" s="374"/>
      <c r="Q413" s="374"/>
      <c r="R413" s="374"/>
      <c r="S413" s="180"/>
    </row>
    <row r="414" spans="1:19" customFormat="1">
      <c r="A414" s="201"/>
      <c r="B414" s="201"/>
      <c r="C414" s="201"/>
      <c r="D414" s="201"/>
      <c r="E414" s="374"/>
      <c r="F414" s="374"/>
      <c r="G414" s="374"/>
      <c r="H414" s="374"/>
      <c r="I414" s="374"/>
      <c r="J414" s="374"/>
      <c r="K414" s="374"/>
      <c r="L414" s="374"/>
      <c r="M414" s="374"/>
      <c r="N414" s="374"/>
      <c r="O414" s="374"/>
      <c r="P414" s="374"/>
      <c r="Q414" s="374"/>
      <c r="R414" s="374"/>
      <c r="S414" s="180"/>
    </row>
    <row r="415" spans="1:19" customFormat="1">
      <c r="A415" s="201"/>
      <c r="B415" s="201"/>
      <c r="C415" s="201"/>
      <c r="D415" s="201"/>
      <c r="E415" s="374"/>
      <c r="F415" s="374"/>
      <c r="G415" s="374"/>
      <c r="H415" s="374"/>
      <c r="I415" s="374"/>
      <c r="J415" s="374"/>
      <c r="K415" s="374"/>
      <c r="L415" s="374"/>
      <c r="M415" s="374"/>
      <c r="N415" s="374"/>
      <c r="O415" s="374"/>
      <c r="P415" s="374"/>
      <c r="Q415" s="374"/>
      <c r="R415" s="374"/>
      <c r="S415" s="180"/>
    </row>
    <row r="416" spans="1:19" customFormat="1">
      <c r="A416" s="201"/>
      <c r="B416" s="201"/>
      <c r="C416" s="201"/>
      <c r="D416" s="201"/>
      <c r="E416" s="374"/>
      <c r="F416" s="374"/>
      <c r="G416" s="374"/>
      <c r="H416" s="374"/>
      <c r="I416" s="374"/>
      <c r="J416" s="374"/>
      <c r="K416" s="374"/>
      <c r="L416" s="374"/>
      <c r="M416" s="374"/>
      <c r="N416" s="374"/>
      <c r="O416" s="374"/>
      <c r="P416" s="374"/>
      <c r="Q416" s="374"/>
      <c r="R416" s="374"/>
      <c r="S416" s="180"/>
    </row>
    <row r="417" spans="1:19" customFormat="1">
      <c r="A417" s="201"/>
      <c r="B417" s="201"/>
      <c r="C417" s="201"/>
      <c r="D417" s="201"/>
      <c r="E417" s="374"/>
      <c r="F417" s="374"/>
      <c r="G417" s="374"/>
      <c r="H417" s="374"/>
      <c r="I417" s="374"/>
      <c r="J417" s="374"/>
      <c r="K417" s="374"/>
      <c r="L417" s="374"/>
      <c r="M417" s="374"/>
      <c r="N417" s="374"/>
      <c r="O417" s="374"/>
      <c r="P417" s="374"/>
      <c r="Q417" s="374"/>
      <c r="R417" s="374"/>
      <c r="S417" s="180"/>
    </row>
    <row r="418" spans="1:19" customFormat="1">
      <c r="A418" s="201"/>
      <c r="B418" s="201"/>
      <c r="C418" s="201"/>
      <c r="D418" s="201"/>
      <c r="E418" s="374"/>
      <c r="F418" s="374"/>
      <c r="G418" s="374"/>
      <c r="H418" s="374"/>
      <c r="I418" s="374"/>
      <c r="J418" s="374"/>
      <c r="K418" s="374"/>
      <c r="L418" s="374"/>
      <c r="M418" s="374"/>
      <c r="N418" s="374"/>
      <c r="O418" s="374"/>
      <c r="P418" s="374"/>
      <c r="Q418" s="374"/>
      <c r="R418" s="374"/>
      <c r="S418" s="180"/>
    </row>
    <row r="419" spans="1:19" customFormat="1">
      <c r="A419" s="201"/>
      <c r="B419" s="201"/>
      <c r="C419" s="201"/>
      <c r="D419" s="201"/>
      <c r="E419" s="374"/>
      <c r="F419" s="374"/>
      <c r="G419" s="374"/>
      <c r="H419" s="374"/>
      <c r="I419" s="374"/>
      <c r="J419" s="374"/>
      <c r="K419" s="374"/>
      <c r="L419" s="374"/>
      <c r="M419" s="374"/>
      <c r="N419" s="374"/>
      <c r="O419" s="374"/>
      <c r="P419" s="374"/>
      <c r="Q419" s="374"/>
      <c r="R419" s="374"/>
      <c r="S419" s="180"/>
    </row>
    <row r="420" spans="1:19" customFormat="1">
      <c r="A420" s="201"/>
      <c r="B420" s="201"/>
      <c r="C420" s="201"/>
      <c r="D420" s="201"/>
      <c r="E420" s="374"/>
      <c r="F420" s="374"/>
      <c r="G420" s="374"/>
      <c r="H420" s="374"/>
      <c r="I420" s="374"/>
      <c r="J420" s="374"/>
      <c r="K420" s="374"/>
      <c r="L420" s="374"/>
      <c r="M420" s="374"/>
      <c r="N420" s="374"/>
      <c r="O420" s="374"/>
      <c r="P420" s="374"/>
      <c r="Q420" s="374"/>
      <c r="R420" s="374"/>
      <c r="S420" s="180"/>
    </row>
    <row r="421" spans="1:19" customFormat="1">
      <c r="A421" s="201"/>
      <c r="B421" s="201"/>
      <c r="C421" s="201"/>
      <c r="D421" s="201"/>
      <c r="E421" s="374"/>
      <c r="F421" s="374"/>
      <c r="G421" s="374"/>
      <c r="H421" s="374"/>
      <c r="I421" s="374"/>
      <c r="J421" s="374"/>
      <c r="K421" s="374"/>
      <c r="L421" s="374"/>
      <c r="M421" s="374"/>
      <c r="N421" s="374"/>
      <c r="O421" s="374"/>
      <c r="P421" s="374"/>
      <c r="Q421" s="374"/>
      <c r="R421" s="374"/>
      <c r="S421" s="180"/>
    </row>
    <row r="422" spans="1:19" customFormat="1">
      <c r="A422" s="201"/>
      <c r="B422" s="201"/>
      <c r="C422" s="201"/>
      <c r="D422" s="201"/>
      <c r="E422" s="374"/>
      <c r="F422" s="374"/>
      <c r="G422" s="374"/>
      <c r="H422" s="374"/>
      <c r="I422" s="374"/>
      <c r="J422" s="374"/>
      <c r="K422" s="374"/>
      <c r="L422" s="374"/>
      <c r="M422" s="374"/>
      <c r="N422" s="374"/>
      <c r="O422" s="374"/>
      <c r="P422" s="374"/>
      <c r="Q422" s="374"/>
      <c r="R422" s="374"/>
      <c r="S422" s="180"/>
    </row>
    <row r="423" spans="1:19" customFormat="1">
      <c r="A423" s="201"/>
      <c r="B423" s="201"/>
      <c r="C423" s="201"/>
      <c r="D423" s="201"/>
      <c r="E423" s="374"/>
      <c r="F423" s="374"/>
      <c r="G423" s="374"/>
      <c r="H423" s="374"/>
      <c r="I423" s="374"/>
      <c r="J423" s="374"/>
      <c r="K423" s="374"/>
      <c r="L423" s="374"/>
      <c r="M423" s="374"/>
      <c r="N423" s="374"/>
      <c r="O423" s="374"/>
      <c r="P423" s="374"/>
      <c r="Q423" s="374"/>
      <c r="R423" s="374"/>
      <c r="S423" s="180"/>
    </row>
    <row r="424" spans="1:19" customFormat="1">
      <c r="A424" s="201"/>
      <c r="B424" s="201"/>
      <c r="C424" s="201"/>
      <c r="D424" s="201"/>
      <c r="E424" s="374"/>
      <c r="F424" s="374"/>
      <c r="G424" s="374"/>
      <c r="H424" s="374"/>
      <c r="I424" s="374"/>
      <c r="J424" s="374"/>
      <c r="K424" s="374"/>
      <c r="L424" s="374"/>
      <c r="M424" s="374"/>
      <c r="N424" s="374"/>
      <c r="O424" s="374"/>
      <c r="P424" s="374"/>
      <c r="Q424" s="374"/>
      <c r="R424" s="374"/>
      <c r="S424" s="180"/>
    </row>
    <row r="425" spans="1:19" customFormat="1">
      <c r="A425" s="201"/>
      <c r="B425" s="201"/>
      <c r="C425" s="201"/>
      <c r="D425" s="201"/>
      <c r="E425" s="374"/>
      <c r="F425" s="374"/>
      <c r="G425" s="374"/>
      <c r="H425" s="374"/>
      <c r="I425" s="374"/>
      <c r="J425" s="374"/>
      <c r="K425" s="374"/>
      <c r="L425" s="374"/>
      <c r="M425" s="374"/>
      <c r="N425" s="374"/>
      <c r="O425" s="374"/>
      <c r="P425" s="374"/>
      <c r="Q425" s="374"/>
      <c r="R425" s="374"/>
      <c r="S425" s="180"/>
    </row>
    <row r="426" spans="1:19" customFormat="1">
      <c r="A426" s="201"/>
      <c r="B426" s="201"/>
      <c r="C426" s="201"/>
      <c r="D426" s="201"/>
      <c r="E426" s="374"/>
      <c r="F426" s="374"/>
      <c r="G426" s="374"/>
      <c r="H426" s="374"/>
      <c r="I426" s="374"/>
      <c r="J426" s="374"/>
      <c r="K426" s="374"/>
      <c r="L426" s="374"/>
      <c r="M426" s="374"/>
      <c r="N426" s="374"/>
      <c r="O426" s="374"/>
      <c r="P426" s="374"/>
      <c r="Q426" s="374"/>
      <c r="R426" s="374"/>
      <c r="S426" s="180"/>
    </row>
    <row r="427" spans="1:19" customFormat="1">
      <c r="A427" s="201"/>
      <c r="B427" s="201"/>
      <c r="C427" s="201"/>
      <c r="D427" s="201"/>
      <c r="E427" s="374"/>
      <c r="F427" s="374"/>
      <c r="G427" s="374"/>
      <c r="H427" s="374"/>
      <c r="I427" s="374"/>
      <c r="J427" s="374"/>
      <c r="K427" s="374"/>
      <c r="L427" s="374"/>
      <c r="M427" s="374"/>
      <c r="N427" s="374"/>
      <c r="O427" s="374"/>
      <c r="P427" s="374"/>
      <c r="Q427" s="374"/>
      <c r="R427" s="374"/>
      <c r="S427" s="180"/>
    </row>
    <row r="428" spans="1:19" customFormat="1">
      <c r="A428" s="201"/>
      <c r="B428" s="201"/>
      <c r="C428" s="201"/>
      <c r="D428" s="201"/>
      <c r="E428" s="374"/>
      <c r="F428" s="374"/>
      <c r="G428" s="374"/>
      <c r="H428" s="374"/>
      <c r="I428" s="374"/>
      <c r="J428" s="374"/>
      <c r="K428" s="374"/>
      <c r="L428" s="374"/>
      <c r="M428" s="374"/>
      <c r="N428" s="374"/>
      <c r="O428" s="374"/>
      <c r="P428" s="374"/>
      <c r="Q428" s="374"/>
      <c r="R428" s="374"/>
      <c r="S428" s="180"/>
    </row>
    <row r="429" spans="1:19" customFormat="1">
      <c r="A429" s="201"/>
      <c r="B429" s="201"/>
      <c r="C429" s="201"/>
      <c r="D429" s="201"/>
      <c r="E429" s="374"/>
      <c r="F429" s="374"/>
      <c r="G429" s="374"/>
      <c r="H429" s="374"/>
      <c r="I429" s="374"/>
      <c r="J429" s="374"/>
      <c r="K429" s="374"/>
      <c r="L429" s="374"/>
      <c r="M429" s="374"/>
      <c r="N429" s="374"/>
      <c r="O429" s="374"/>
      <c r="P429" s="374"/>
      <c r="Q429" s="374"/>
      <c r="R429" s="374"/>
      <c r="S429" s="180"/>
    </row>
    <row r="430" spans="1:19" customFormat="1">
      <c r="A430" s="201"/>
      <c r="B430" s="201"/>
      <c r="C430" s="201"/>
      <c r="D430" s="201"/>
      <c r="E430" s="374"/>
      <c r="F430" s="374"/>
      <c r="G430" s="374"/>
      <c r="H430" s="374"/>
      <c r="I430" s="374"/>
      <c r="J430" s="374"/>
      <c r="K430" s="374"/>
      <c r="L430" s="374"/>
      <c r="M430" s="374"/>
      <c r="N430" s="374"/>
      <c r="O430" s="374"/>
      <c r="P430" s="374"/>
      <c r="Q430" s="374"/>
      <c r="R430" s="374"/>
      <c r="S430" s="180"/>
    </row>
    <row r="431" spans="1:19" customFormat="1">
      <c r="A431" s="201"/>
      <c r="B431" s="201"/>
      <c r="C431" s="201"/>
      <c r="D431" s="201"/>
      <c r="E431" s="374"/>
      <c r="F431" s="374"/>
      <c r="G431" s="374"/>
      <c r="H431" s="374"/>
      <c r="I431" s="374"/>
      <c r="J431" s="374"/>
      <c r="K431" s="374"/>
      <c r="L431" s="374"/>
      <c r="M431" s="374"/>
      <c r="N431" s="374"/>
      <c r="O431" s="374"/>
      <c r="P431" s="374"/>
      <c r="Q431" s="374"/>
      <c r="R431" s="374"/>
      <c r="S431" s="180"/>
    </row>
    <row r="432" spans="1:19" customFormat="1">
      <c r="A432" s="201"/>
      <c r="B432" s="201"/>
      <c r="C432" s="201"/>
      <c r="D432" s="201"/>
      <c r="E432" s="374"/>
      <c r="F432" s="374"/>
      <c r="G432" s="374"/>
      <c r="H432" s="374"/>
      <c r="I432" s="374"/>
      <c r="J432" s="374"/>
      <c r="K432" s="374"/>
      <c r="L432" s="374"/>
      <c r="M432" s="374"/>
      <c r="N432" s="374"/>
      <c r="O432" s="374"/>
      <c r="P432" s="374"/>
      <c r="Q432" s="374"/>
      <c r="R432" s="374"/>
      <c r="S432" s="180"/>
    </row>
    <row r="433" spans="1:19" customFormat="1">
      <c r="A433" s="201"/>
      <c r="B433" s="201"/>
      <c r="C433" s="201"/>
      <c r="D433" s="201"/>
      <c r="E433" s="374"/>
      <c r="F433" s="374"/>
      <c r="G433" s="374"/>
      <c r="H433" s="374"/>
      <c r="I433" s="374"/>
      <c r="J433" s="374"/>
      <c r="K433" s="374"/>
      <c r="L433" s="374"/>
      <c r="M433" s="374"/>
      <c r="N433" s="374"/>
      <c r="O433" s="374"/>
      <c r="P433" s="374"/>
      <c r="Q433" s="374"/>
      <c r="R433" s="374"/>
      <c r="S433" s="180"/>
    </row>
    <row r="434" spans="1:19" customFormat="1">
      <c r="A434" s="201"/>
      <c r="B434" s="201"/>
      <c r="C434" s="201"/>
      <c r="D434" s="201"/>
      <c r="E434" s="374"/>
      <c r="F434" s="374"/>
      <c r="G434" s="374"/>
      <c r="H434" s="374"/>
      <c r="I434" s="374"/>
      <c r="J434" s="374"/>
      <c r="K434" s="374"/>
      <c r="L434" s="374"/>
      <c r="M434" s="374"/>
      <c r="N434" s="374"/>
      <c r="O434" s="374"/>
      <c r="P434" s="374"/>
      <c r="Q434" s="374"/>
      <c r="R434" s="374"/>
      <c r="S434" s="180"/>
    </row>
    <row r="435" spans="1:19" customFormat="1">
      <c r="A435" s="201"/>
      <c r="B435" s="201"/>
      <c r="C435" s="201"/>
      <c r="D435" s="201"/>
      <c r="E435" s="374"/>
      <c r="F435" s="374"/>
      <c r="G435" s="374"/>
      <c r="H435" s="374"/>
      <c r="I435" s="374"/>
      <c r="J435" s="374"/>
      <c r="K435" s="374"/>
      <c r="L435" s="374"/>
      <c r="M435" s="374"/>
      <c r="N435" s="374"/>
      <c r="O435" s="374"/>
      <c r="P435" s="374"/>
      <c r="Q435" s="374"/>
      <c r="R435" s="374"/>
      <c r="S435" s="180"/>
    </row>
    <row r="436" spans="1:19" customFormat="1">
      <c r="A436" s="201"/>
      <c r="B436" s="201"/>
      <c r="C436" s="201"/>
      <c r="D436" s="201"/>
      <c r="E436" s="374"/>
      <c r="F436" s="374"/>
      <c r="G436" s="374"/>
      <c r="H436" s="374"/>
      <c r="I436" s="374"/>
      <c r="J436" s="374"/>
      <c r="K436" s="374"/>
      <c r="L436" s="374"/>
      <c r="M436" s="374"/>
      <c r="N436" s="374"/>
      <c r="O436" s="374"/>
      <c r="P436" s="374"/>
      <c r="Q436" s="374"/>
      <c r="R436" s="374"/>
      <c r="S436" s="180"/>
    </row>
    <row r="437" spans="1:19" customFormat="1">
      <c r="A437" s="201"/>
      <c r="B437" s="201"/>
      <c r="C437" s="201"/>
      <c r="D437" s="201"/>
      <c r="E437" s="374"/>
      <c r="F437" s="374"/>
      <c r="G437" s="374"/>
      <c r="H437" s="374"/>
      <c r="I437" s="374"/>
      <c r="J437" s="374"/>
      <c r="K437" s="374"/>
      <c r="L437" s="374"/>
      <c r="M437" s="374"/>
      <c r="N437" s="374"/>
      <c r="O437" s="374"/>
      <c r="P437" s="374"/>
      <c r="Q437" s="374"/>
      <c r="R437" s="374"/>
      <c r="S437" s="18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3"/>
  <sheetViews>
    <sheetView showGridLines="0" tabSelected="1" zoomScale="75" zoomScaleNormal="75" workbookViewId="0">
      <pane xSplit="1" ySplit="1" topLeftCell="C86" activePane="bottomRight" state="frozen"/>
      <selection activeCell="N47" sqref="N47"/>
      <selection pane="topRight" activeCell="N47" sqref="N47"/>
      <selection pane="bottomLeft" activeCell="N47" sqref="N47"/>
      <selection pane="bottomRight" activeCell="E128" sqref="E128"/>
    </sheetView>
  </sheetViews>
  <sheetFormatPr baseColWidth="10" defaultColWidth="11.42578125" defaultRowHeight="15"/>
  <cols>
    <col min="1" max="1" width="58.85546875" style="186" customWidth="1"/>
    <col min="2" max="18" width="12.7109375" style="186" customWidth="1"/>
    <col min="19" max="19" width="5.28515625" style="186" customWidth="1"/>
    <col min="20" max="20" width="52.140625" style="186" customWidth="1"/>
    <col min="21" max="21" width="11.42578125" style="210" customWidth="1"/>
    <col min="22" max="16384" width="11.42578125" style="210"/>
  </cols>
  <sheetData>
    <row r="1" spans="1:20" s="186" customFormat="1">
      <c r="A1" s="202"/>
      <c r="B1" s="203" t="s">
        <v>133</v>
      </c>
      <c r="C1" s="204" t="s">
        <v>194</v>
      </c>
      <c r="D1" s="204" t="s">
        <v>195</v>
      </c>
      <c r="E1" s="204" t="s">
        <v>165</v>
      </c>
      <c r="F1" s="244">
        <v>2010</v>
      </c>
      <c r="G1" s="203" t="s">
        <v>164</v>
      </c>
      <c r="H1" s="204" t="s">
        <v>245</v>
      </c>
      <c r="I1" s="204" t="s">
        <v>246</v>
      </c>
      <c r="J1" s="204" t="s">
        <v>247</v>
      </c>
      <c r="K1" s="244">
        <v>2011</v>
      </c>
      <c r="L1" s="203" t="s">
        <v>257</v>
      </c>
      <c r="M1" s="204" t="s">
        <v>258</v>
      </c>
      <c r="N1" s="204" t="s">
        <v>259</v>
      </c>
      <c r="O1" s="204" t="s">
        <v>260</v>
      </c>
      <c r="P1" s="205">
        <v>2012</v>
      </c>
      <c r="Q1" s="203" t="s">
        <v>279</v>
      </c>
      <c r="R1" s="204" t="s">
        <v>351</v>
      </c>
    </row>
    <row r="2" spans="1:20" ht="15.75" thickBot="1">
      <c r="A2" s="206" t="s">
        <v>224</v>
      </c>
      <c r="B2" s="207"/>
      <c r="C2" s="208"/>
      <c r="D2" s="208"/>
      <c r="E2" s="208"/>
      <c r="F2" s="207"/>
      <c r="G2" s="207"/>
      <c r="H2" s="208"/>
      <c r="I2" s="208"/>
      <c r="J2" s="208"/>
      <c r="K2" s="207"/>
      <c r="L2" s="207"/>
      <c r="M2" s="208"/>
      <c r="N2" s="208"/>
      <c r="O2" s="208"/>
      <c r="P2" s="209"/>
      <c r="Q2" s="207"/>
      <c r="R2" s="208"/>
    </row>
    <row r="3" spans="1:20">
      <c r="B3" s="211"/>
      <c r="C3" s="212"/>
      <c r="D3" s="212"/>
      <c r="E3" s="212"/>
      <c r="F3" s="211"/>
      <c r="G3" s="211"/>
      <c r="H3" s="212"/>
      <c r="I3" s="212"/>
      <c r="J3" s="212"/>
      <c r="K3" s="211"/>
      <c r="L3" s="211"/>
      <c r="M3" s="212"/>
      <c r="N3" s="212"/>
      <c r="O3" s="212"/>
      <c r="P3" s="213"/>
      <c r="Q3" s="211"/>
      <c r="R3" s="212"/>
    </row>
    <row r="4" spans="1:20" ht="17.25">
      <c r="A4" s="243" t="s">
        <v>318</v>
      </c>
      <c r="B4" s="211"/>
      <c r="C4" s="212"/>
      <c r="D4" s="212"/>
      <c r="E4" s="212"/>
      <c r="F4" s="211"/>
      <c r="G4" s="211"/>
      <c r="H4" s="212"/>
      <c r="I4" s="212"/>
      <c r="J4" s="212"/>
      <c r="K4" s="211"/>
      <c r="L4" s="211"/>
      <c r="M4" s="212"/>
      <c r="N4" s="212"/>
      <c r="O4" s="212"/>
      <c r="P4" s="213"/>
      <c r="Q4" s="211"/>
      <c r="R4" s="212"/>
    </row>
    <row r="5" spans="1:20">
      <c r="B5" s="211"/>
      <c r="C5" s="212"/>
      <c r="D5" s="212"/>
      <c r="E5" s="212"/>
      <c r="F5" s="211"/>
      <c r="G5" s="211"/>
      <c r="H5" s="212"/>
      <c r="I5" s="212"/>
      <c r="J5" s="212"/>
      <c r="K5" s="211"/>
      <c r="L5" s="211"/>
      <c r="M5" s="212"/>
      <c r="N5" s="212"/>
      <c r="O5" s="212"/>
      <c r="P5" s="213"/>
      <c r="Q5" s="211"/>
      <c r="R5" s="212"/>
    </row>
    <row r="6" spans="1:20" s="219" customFormat="1">
      <c r="A6" s="215" t="s">
        <v>3</v>
      </c>
      <c r="B6" s="216">
        <v>170.15516687461002</v>
      </c>
      <c r="C6" s="217">
        <v>207.90279239538998</v>
      </c>
      <c r="D6" s="217">
        <v>229.72095843999995</v>
      </c>
      <c r="E6" s="377">
        <v>222.97918917000004</v>
      </c>
      <c r="F6" s="378">
        <v>830.7581068799999</v>
      </c>
      <c r="G6" s="216">
        <v>218.44900000000001</v>
      </c>
      <c r="H6" s="217">
        <v>200.864</v>
      </c>
      <c r="I6" s="217">
        <v>208.124</v>
      </c>
      <c r="J6" s="377">
        <v>198.01400000000001</v>
      </c>
      <c r="K6" s="379">
        <v>825.45100000000002</v>
      </c>
      <c r="L6" s="216">
        <v>201.46199999999999</v>
      </c>
      <c r="M6" s="217">
        <v>191.15199999999999</v>
      </c>
      <c r="N6" s="217">
        <v>210.82900000000001</v>
      </c>
      <c r="O6" s="377">
        <v>224.13499999999999</v>
      </c>
      <c r="P6" s="379">
        <v>827.57799999999997</v>
      </c>
      <c r="Q6" s="216">
        <v>217.422</v>
      </c>
      <c r="R6" s="217">
        <v>221.738</v>
      </c>
      <c r="S6" s="215"/>
      <c r="T6" s="215"/>
    </row>
    <row r="7" spans="1:20">
      <c r="A7" s="186" t="s">
        <v>16</v>
      </c>
      <c r="B7" s="220">
        <v>-79.880027489140005</v>
      </c>
      <c r="C7" s="221">
        <v>-87.363634230860001</v>
      </c>
      <c r="D7" s="221">
        <v>-89.079963950000007</v>
      </c>
      <c r="E7" s="380">
        <v>-110.71007197999998</v>
      </c>
      <c r="F7" s="381">
        <v>-367.03369765000002</v>
      </c>
      <c r="G7" s="220">
        <v>-106.2</v>
      </c>
      <c r="H7" s="221">
        <v>-93.177999999999997</v>
      </c>
      <c r="I7" s="221">
        <v>-96.707999999999998</v>
      </c>
      <c r="J7" s="380">
        <v>-94.673000000000002</v>
      </c>
      <c r="K7" s="382">
        <v>-390.75900000000001</v>
      </c>
      <c r="L7" s="220">
        <v>-100.881</v>
      </c>
      <c r="M7" s="221">
        <v>-96.061999999999998</v>
      </c>
      <c r="N7" s="221">
        <v>-105.375</v>
      </c>
      <c r="O7" s="380">
        <v>-105.73</v>
      </c>
      <c r="P7" s="382">
        <v>-408.048</v>
      </c>
      <c r="Q7" s="220">
        <v>-106.40600000000001</v>
      </c>
      <c r="R7" s="221">
        <v>-103.497</v>
      </c>
    </row>
    <row r="8" spans="1:20">
      <c r="A8" s="186" t="s">
        <v>2</v>
      </c>
      <c r="B8" s="220">
        <v>1.1586608916099999</v>
      </c>
      <c r="C8" s="221">
        <v>1.55795226839</v>
      </c>
      <c r="D8" s="221">
        <v>-2.2684822599999999</v>
      </c>
      <c r="E8" s="380">
        <v>4.3915984899999998</v>
      </c>
      <c r="F8" s="381">
        <v>4.8397293899999996</v>
      </c>
      <c r="G8" s="220">
        <v>3.56</v>
      </c>
      <c r="H8" s="221">
        <v>-0.59099999999999997</v>
      </c>
      <c r="I8" s="221">
        <v>2.3050000000000002</v>
      </c>
      <c r="J8" s="380">
        <v>-6.9619999999999997</v>
      </c>
      <c r="K8" s="382">
        <v>-1.6879999999999988</v>
      </c>
      <c r="L8" s="220">
        <v>-3.0630000000000002</v>
      </c>
      <c r="M8" s="221">
        <v>0.65200000000000002</v>
      </c>
      <c r="N8" s="221">
        <v>5.069</v>
      </c>
      <c r="O8" s="380">
        <v>-1.827</v>
      </c>
      <c r="P8" s="382">
        <v>0.83099999999999996</v>
      </c>
      <c r="Q8" s="220">
        <v>0.51400000000000001</v>
      </c>
      <c r="R8" s="221">
        <v>-4.2050000000000001</v>
      </c>
    </row>
    <row r="9" spans="1:20" s="219" customFormat="1">
      <c r="A9" s="215" t="s">
        <v>4</v>
      </c>
      <c r="B9" s="216">
        <v>91.43380027708001</v>
      </c>
      <c r="C9" s="217">
        <v>122.09711043291998</v>
      </c>
      <c r="D9" s="217">
        <v>138.37251222999993</v>
      </c>
      <c r="E9" s="377">
        <v>116.66071568000007</v>
      </c>
      <c r="F9" s="378">
        <v>468.56413861999999</v>
      </c>
      <c r="G9" s="216">
        <v>115.80900000000001</v>
      </c>
      <c r="H9" s="217">
        <v>107.09500000000001</v>
      </c>
      <c r="I9" s="217">
        <v>113.721</v>
      </c>
      <c r="J9" s="377">
        <v>96.379000000000005</v>
      </c>
      <c r="K9" s="379">
        <v>433.00400000000002</v>
      </c>
      <c r="L9" s="216">
        <v>97.517999999999986</v>
      </c>
      <c r="M9" s="217">
        <v>95.74199999999999</v>
      </c>
      <c r="N9" s="217">
        <v>110.52300000000001</v>
      </c>
      <c r="O9" s="377">
        <v>116.57799999999999</v>
      </c>
      <c r="P9" s="379">
        <v>420.36099999999999</v>
      </c>
      <c r="Q9" s="216">
        <v>111.52999999999999</v>
      </c>
      <c r="R9" s="217">
        <v>114.036</v>
      </c>
      <c r="S9" s="215"/>
      <c r="T9" s="215"/>
    </row>
    <row r="10" spans="1:20">
      <c r="A10" s="186" t="s">
        <v>1</v>
      </c>
      <c r="B10" s="220">
        <v>5.3511144944</v>
      </c>
      <c r="C10" s="221">
        <v>6.8570109455999999</v>
      </c>
      <c r="D10" s="221">
        <v>6.8490751699999999</v>
      </c>
      <c r="E10" s="380">
        <v>8.7569739999999978</v>
      </c>
      <c r="F10" s="381">
        <v>27.814174609999995</v>
      </c>
      <c r="G10" s="220">
        <v>7.8259999999999996</v>
      </c>
      <c r="H10" s="221">
        <v>7.4969999999999999</v>
      </c>
      <c r="I10" s="221">
        <v>7.3630000000000004</v>
      </c>
      <c r="J10" s="380">
        <v>4.55</v>
      </c>
      <c r="K10" s="382">
        <v>27.236000000000001</v>
      </c>
      <c r="L10" s="220">
        <v>6.9530000000000003</v>
      </c>
      <c r="M10" s="221">
        <v>7.0940000000000003</v>
      </c>
      <c r="N10" s="221">
        <v>9.0060000000000002</v>
      </c>
      <c r="O10" s="380">
        <v>1.1299999999999999</v>
      </c>
      <c r="P10" s="382">
        <v>24.183</v>
      </c>
      <c r="Q10" s="220">
        <v>1.2689999999999999</v>
      </c>
      <c r="R10" s="221">
        <v>4.4279999999999999</v>
      </c>
    </row>
    <row r="11" spans="1:20">
      <c r="A11" s="186" t="s">
        <v>0</v>
      </c>
      <c r="B11" s="220">
        <v>3.0634593240200001</v>
      </c>
      <c r="C11" s="221">
        <v>3.1550820359799996</v>
      </c>
      <c r="D11" s="221">
        <v>0.90869453000000044</v>
      </c>
      <c r="E11" s="380">
        <v>3.6678669499999996</v>
      </c>
      <c r="F11" s="381">
        <v>10.795102839999998</v>
      </c>
      <c r="G11" s="220">
        <v>1.0630000000000002</v>
      </c>
      <c r="H11" s="221">
        <v>3.3090000000000002</v>
      </c>
      <c r="I11" s="221">
        <v>3.4</v>
      </c>
      <c r="J11" s="380">
        <v>4.8319999999999999</v>
      </c>
      <c r="K11" s="382">
        <v>12.603999999999999</v>
      </c>
      <c r="L11" s="220">
        <v>1.6779999999999999</v>
      </c>
      <c r="M11" s="221">
        <v>1.3680000000000001</v>
      </c>
      <c r="N11" s="221">
        <v>1.9329999999999998</v>
      </c>
      <c r="O11" s="380">
        <v>1.5680000000000001</v>
      </c>
      <c r="P11" s="382">
        <v>6.5470000000000006</v>
      </c>
      <c r="Q11" s="220">
        <v>3.1980000000000004</v>
      </c>
      <c r="R11" s="221">
        <v>2.012</v>
      </c>
    </row>
    <row r="12" spans="1:20">
      <c r="A12" s="186" t="s">
        <v>196</v>
      </c>
      <c r="B12" s="220">
        <v>0</v>
      </c>
      <c r="C12" s="221">
        <v>-5.6450794000000002</v>
      </c>
      <c r="D12" s="221">
        <v>-2.9805985999999995</v>
      </c>
      <c r="E12" s="380">
        <v>3.7737817999999996</v>
      </c>
      <c r="F12" s="381">
        <v>-4.8518962000000005</v>
      </c>
      <c r="G12" s="220">
        <v>-6.726</v>
      </c>
      <c r="H12" s="221">
        <v>-2.9620000000000002</v>
      </c>
      <c r="I12" s="221">
        <v>-1.51</v>
      </c>
      <c r="J12" s="380">
        <v>0.76400000000000001</v>
      </c>
      <c r="K12" s="382">
        <v>-10.434000000000001</v>
      </c>
      <c r="L12" s="220">
        <v>-5.048</v>
      </c>
      <c r="M12" s="221">
        <v>-7.5030000000000001</v>
      </c>
      <c r="N12" s="221">
        <v>-9.3789999999999996</v>
      </c>
      <c r="O12" s="380">
        <v>-5.6369999999999996</v>
      </c>
      <c r="P12" s="382">
        <v>-27.567</v>
      </c>
      <c r="Q12" s="220">
        <v>3.4060000000000001</v>
      </c>
      <c r="R12" s="221">
        <v>2.895</v>
      </c>
    </row>
    <row r="13" spans="1:20">
      <c r="A13" s="186" t="s">
        <v>197</v>
      </c>
      <c r="B13" s="220">
        <v>-18.388689572815213</v>
      </c>
      <c r="C13" s="221">
        <v>-21.875210377968461</v>
      </c>
      <c r="D13" s="221">
        <v>-21.882388034508288</v>
      </c>
      <c r="E13" s="221">
        <v>-22.170684087376827</v>
      </c>
      <c r="F13" s="220">
        <v>-84.31697207266879</v>
      </c>
      <c r="G13" s="220">
        <v>-22.927</v>
      </c>
      <c r="H13" s="221">
        <v>-22.731000000000002</v>
      </c>
      <c r="I13" s="221">
        <v>-21.186</v>
      </c>
      <c r="J13" s="221">
        <v>-22.568999999999999</v>
      </c>
      <c r="K13" s="220">
        <v>-89.412999999999997</v>
      </c>
      <c r="L13" s="220">
        <v>-18.881</v>
      </c>
      <c r="M13" s="221">
        <v>-19.873000000000001</v>
      </c>
      <c r="N13" s="221">
        <v>-20.759</v>
      </c>
      <c r="O13" s="221">
        <v>-22.589000000000002</v>
      </c>
      <c r="P13" s="220">
        <v>-82.102000000000004</v>
      </c>
      <c r="Q13" s="220">
        <v>-18.593999999999998</v>
      </c>
      <c r="R13" s="221">
        <v>-23.054000000000002</v>
      </c>
    </row>
    <row r="14" spans="1:20">
      <c r="A14" s="186" t="s">
        <v>5</v>
      </c>
      <c r="B14" s="220">
        <v>-47.781310294324676</v>
      </c>
      <c r="C14" s="221">
        <v>-50.109964785675309</v>
      </c>
      <c r="D14" s="221">
        <v>-59.755954890000005</v>
      </c>
      <c r="E14" s="221">
        <v>-82.09697186999999</v>
      </c>
      <c r="F14" s="220">
        <v>-239.74420183999996</v>
      </c>
      <c r="G14" s="220">
        <v>-55.776999999999994</v>
      </c>
      <c r="H14" s="221">
        <v>-56.231000000000002</v>
      </c>
      <c r="I14" s="221">
        <v>-62.318000000000005</v>
      </c>
      <c r="J14" s="221">
        <v>-59.524000000000001</v>
      </c>
      <c r="K14" s="220">
        <v>-233.85</v>
      </c>
      <c r="L14" s="220">
        <v>-51.538000000000004</v>
      </c>
      <c r="M14" s="221">
        <v>-43.113</v>
      </c>
      <c r="N14" s="221">
        <v>-53.064</v>
      </c>
      <c r="O14" s="221">
        <v>-54.398000000000003</v>
      </c>
      <c r="P14" s="220">
        <v>-202.113</v>
      </c>
      <c r="Q14" s="220">
        <v>-57.261000000000003</v>
      </c>
      <c r="R14" s="221">
        <v>-52.043999999999997</v>
      </c>
    </row>
    <row r="15" spans="1:20" s="219" customFormat="1">
      <c r="A15" s="215" t="s">
        <v>126</v>
      </c>
      <c r="B15" s="216">
        <v>33.67837422836012</v>
      </c>
      <c r="C15" s="217">
        <v>54.478948850856206</v>
      </c>
      <c r="D15" s="217">
        <v>61.511340405491602</v>
      </c>
      <c r="E15" s="217">
        <v>28.591682472623248</v>
      </c>
      <c r="F15" s="216">
        <v>178.2603459573312</v>
      </c>
      <c r="G15" s="216">
        <v>39.268000000000022</v>
      </c>
      <c r="H15" s="217">
        <v>35.976999999999997</v>
      </c>
      <c r="I15" s="217">
        <v>39.470000000000006</v>
      </c>
      <c r="J15" s="217">
        <v>24.431999999999988</v>
      </c>
      <c r="K15" s="216">
        <v>139.14700000000002</v>
      </c>
      <c r="L15" s="216">
        <v>30.681999999999981</v>
      </c>
      <c r="M15" s="217">
        <v>33.714999999999975</v>
      </c>
      <c r="N15" s="217">
        <v>38.260000000000012</v>
      </c>
      <c r="O15" s="217">
        <v>36.65199999999998</v>
      </c>
      <c r="P15" s="216">
        <v>139.30899999999997</v>
      </c>
      <c r="Q15" s="216">
        <v>43.547999999999995</v>
      </c>
      <c r="R15" s="217">
        <v>48.272999999999996</v>
      </c>
      <c r="S15" s="215"/>
      <c r="T15" s="215"/>
    </row>
    <row r="16" spans="1:20" s="219" customFormat="1">
      <c r="A16" s="215" t="s">
        <v>231</v>
      </c>
      <c r="B16" s="223">
        <v>0.19792742616613127</v>
      </c>
      <c r="C16" s="224">
        <v>0.26204048643679601</v>
      </c>
      <c r="D16" s="224">
        <v>0.26776546999980216</v>
      </c>
      <c r="E16" s="224">
        <v>0.12822578904807505</v>
      </c>
      <c r="F16" s="223">
        <v>0.21457551178983594</v>
      </c>
      <c r="G16" s="223">
        <v>0.17975820443215587</v>
      </c>
      <c r="H16" s="224">
        <v>0.17911123944559501</v>
      </c>
      <c r="I16" s="224">
        <v>0.1896465568603333</v>
      </c>
      <c r="J16" s="224">
        <v>0.12338521518680491</v>
      </c>
      <c r="K16" s="223">
        <v>0.16857087822293512</v>
      </c>
      <c r="L16" s="223">
        <v>0.15229671104228085</v>
      </c>
      <c r="M16" s="224">
        <v>0.17637796099439179</v>
      </c>
      <c r="N16" s="224">
        <v>0.18147408563338066</v>
      </c>
      <c r="O16" s="224">
        <v>0.16352644611506451</v>
      </c>
      <c r="P16" s="223">
        <v>0.16833337763932824</v>
      </c>
      <c r="Q16" s="223">
        <v>0.20029251869636006</v>
      </c>
      <c r="R16" s="224">
        <v>0.21770287456367424</v>
      </c>
      <c r="S16" s="215"/>
      <c r="T16" s="215"/>
    </row>
    <row r="17" spans="1:21">
      <c r="A17" s="186" t="s">
        <v>319</v>
      </c>
      <c r="B17" s="220">
        <v>-14.076500860990002</v>
      </c>
      <c r="C17" s="221">
        <v>-17.389075769009999</v>
      </c>
      <c r="D17" s="221">
        <v>-15.672357719999995</v>
      </c>
      <c r="E17" s="221">
        <v>-14.068441940000005</v>
      </c>
      <c r="F17" s="220">
        <v>-61.206376290000001</v>
      </c>
      <c r="G17" s="220">
        <v>-14.815</v>
      </c>
      <c r="H17" s="221">
        <v>-13.87</v>
      </c>
      <c r="I17" s="221">
        <v>-17.106999999999999</v>
      </c>
      <c r="J17" s="221">
        <v>-17.667999999999999</v>
      </c>
      <c r="K17" s="220">
        <v>-63.46</v>
      </c>
      <c r="L17" s="220">
        <v>-15.454000000000001</v>
      </c>
      <c r="M17" s="221">
        <v>-14.596</v>
      </c>
      <c r="N17" s="221">
        <v>-15.57</v>
      </c>
      <c r="O17" s="221">
        <v>-17.751999999999999</v>
      </c>
      <c r="P17" s="220">
        <v>-63.372</v>
      </c>
      <c r="Q17" s="220">
        <v>-19.530999999999999</v>
      </c>
      <c r="R17" s="221">
        <v>-18.658999999999999</v>
      </c>
    </row>
    <row r="18" spans="1:21">
      <c r="A18" s="186" t="s">
        <v>159</v>
      </c>
      <c r="B18" s="220">
        <v>0.53529958</v>
      </c>
      <c r="C18" s="221">
        <v>-0.61816734000000018</v>
      </c>
      <c r="D18" s="221">
        <v>0.10420668999999987</v>
      </c>
      <c r="E18" s="221">
        <v>0.2010363370385454</v>
      </c>
      <c r="F18" s="220">
        <v>0.2223752670385451</v>
      </c>
      <c r="G18" s="220">
        <v>0.65</v>
      </c>
      <c r="H18" s="221">
        <v>0.55400000000000005</v>
      </c>
      <c r="I18" s="221">
        <v>2.8439999999999999</v>
      </c>
      <c r="J18" s="221">
        <v>0.34399999999999997</v>
      </c>
      <c r="K18" s="220">
        <v>4.3920000000000003</v>
      </c>
      <c r="L18" s="220">
        <v>0.54400000000000004</v>
      </c>
      <c r="M18" s="221">
        <v>0.77</v>
      </c>
      <c r="N18" s="221">
        <v>1.075</v>
      </c>
      <c r="O18" s="221">
        <v>3.94</v>
      </c>
      <c r="P18" s="220">
        <v>6.3290000000000006</v>
      </c>
      <c r="Q18" s="220">
        <v>-7.0000000000000007E-2</v>
      </c>
      <c r="R18" s="221">
        <v>0.51200000000000001</v>
      </c>
    </row>
    <row r="19" spans="1:21" s="219" customFormat="1">
      <c r="A19" s="215" t="s">
        <v>17</v>
      </c>
      <c r="B19" s="225">
        <v>20.137172947370118</v>
      </c>
      <c r="C19" s="226">
        <v>36.471705741846208</v>
      </c>
      <c r="D19" s="226">
        <v>45.943189375491606</v>
      </c>
      <c r="E19" s="226">
        <v>14.724276869661788</v>
      </c>
      <c r="F19" s="225">
        <v>117.27634493436972</v>
      </c>
      <c r="G19" s="225">
        <v>25.103000000000023</v>
      </c>
      <c r="H19" s="226">
        <v>22.660999999999998</v>
      </c>
      <c r="I19" s="226">
        <v>25.207000000000008</v>
      </c>
      <c r="J19" s="226">
        <v>7.107999999999989</v>
      </c>
      <c r="K19" s="225">
        <v>80.079000000000022</v>
      </c>
      <c r="L19" s="225">
        <v>15.771999999999981</v>
      </c>
      <c r="M19" s="226">
        <v>19.888999999999974</v>
      </c>
      <c r="N19" s="226">
        <v>23.765000000000011</v>
      </c>
      <c r="O19" s="226">
        <v>22.839999999999982</v>
      </c>
      <c r="P19" s="225">
        <v>82.265999999999963</v>
      </c>
      <c r="Q19" s="225">
        <v>23.946999999999996</v>
      </c>
      <c r="R19" s="226">
        <v>30.125999999999998</v>
      </c>
      <c r="S19" s="215"/>
      <c r="T19" s="215"/>
    </row>
    <row r="20" spans="1:21">
      <c r="A20" s="215" t="s">
        <v>232</v>
      </c>
      <c r="B20" s="223">
        <v>0.11834593869376599</v>
      </c>
      <c r="C20" s="224">
        <v>0.175426723814677</v>
      </c>
      <c r="D20" s="224">
        <v>0.19999563682602062</v>
      </c>
      <c r="E20" s="224">
        <v>6.6034309858557932E-2</v>
      </c>
      <c r="F20" s="223">
        <v>0.14116786097317</v>
      </c>
      <c r="G20" s="223">
        <v>0.11491469404758099</v>
      </c>
      <c r="H20" s="224">
        <v>0.11281762784769793</v>
      </c>
      <c r="I20" s="224">
        <v>0.12111529665007403</v>
      </c>
      <c r="J20" s="224">
        <v>3.5896451766036688E-2</v>
      </c>
      <c r="K20" s="223">
        <v>9.7012421088592801E-2</v>
      </c>
      <c r="L20" s="223">
        <v>7.8287716790263084E-2</v>
      </c>
      <c r="M20" s="224">
        <v>0.1040480873859545</v>
      </c>
      <c r="N20" s="224">
        <v>0.11272168439825646</v>
      </c>
      <c r="O20" s="224">
        <v>0.10190287103754427</v>
      </c>
      <c r="P20" s="223">
        <v>9.9405735773546375E-2</v>
      </c>
      <c r="Q20" s="223">
        <v>0.11014064814048255</v>
      </c>
      <c r="R20" s="224">
        <v>0.13586304557631076</v>
      </c>
    </row>
    <row r="21" spans="1:21">
      <c r="A21" s="186" t="s">
        <v>198</v>
      </c>
      <c r="B21" s="220">
        <v>9.7364549199999997E-2</v>
      </c>
      <c r="C21" s="221">
        <v>0.77982119080000001</v>
      </c>
      <c r="D21" s="221">
        <v>0.74837697999999997</v>
      </c>
      <c r="E21" s="221">
        <v>0.38994250999999985</v>
      </c>
      <c r="F21" s="220">
        <v>2.01550523</v>
      </c>
      <c r="G21" s="220">
        <v>0.40799999999999997</v>
      </c>
      <c r="H21" s="221">
        <v>0.39900000000000002</v>
      </c>
      <c r="I21" s="221">
        <v>0.84399999999999997</v>
      </c>
      <c r="J21" s="221">
        <v>3.645</v>
      </c>
      <c r="K21" s="220">
        <v>5.2959999999999994</v>
      </c>
      <c r="L21" s="220">
        <v>0.24204610000000001</v>
      </c>
      <c r="M21" s="221">
        <v>0.16479710999999997</v>
      </c>
      <c r="N21" s="221">
        <v>0.16494808999999985</v>
      </c>
      <c r="O21" s="221">
        <v>0.17561537000000044</v>
      </c>
      <c r="P21" s="220">
        <v>0.74740667000000038</v>
      </c>
      <c r="Q21" s="220">
        <v>0.19973564999999985</v>
      </c>
      <c r="R21" s="221">
        <v>0.7075860900000005</v>
      </c>
    </row>
    <row r="22" spans="1:21">
      <c r="A22" s="186" t="s">
        <v>199</v>
      </c>
      <c r="B22" s="220">
        <v>-9.1989319594299985</v>
      </c>
      <c r="C22" s="221">
        <v>-7.4227316705700028</v>
      </c>
      <c r="D22" s="221">
        <v>-9.2088107299999979</v>
      </c>
      <c r="E22" s="221">
        <v>-3.1258955299999984</v>
      </c>
      <c r="F22" s="220">
        <v>-28.956369889999994</v>
      </c>
      <c r="G22" s="220">
        <v>-2.6590000000000007</v>
      </c>
      <c r="H22" s="221">
        <v>-6.8979999999999997</v>
      </c>
      <c r="I22" s="221">
        <v>-10.481999999999999</v>
      </c>
      <c r="J22" s="221">
        <v>-8.3219999999999992</v>
      </c>
      <c r="K22" s="220">
        <v>-28.361000000000001</v>
      </c>
      <c r="L22" s="220">
        <v>-6.0030460999999997</v>
      </c>
      <c r="M22" s="221">
        <v>-6.1317971099999991</v>
      </c>
      <c r="N22" s="221">
        <v>-4.7459480900000024</v>
      </c>
      <c r="O22" s="221">
        <v>-2.4946153699999991</v>
      </c>
      <c r="P22" s="220">
        <v>-19.37540667</v>
      </c>
      <c r="Q22" s="220">
        <v>-5.4547356499999999</v>
      </c>
      <c r="R22" s="221">
        <v>-6.4995860900000002</v>
      </c>
    </row>
    <row r="23" spans="1:21" s="219" customFormat="1">
      <c r="A23" s="215" t="s">
        <v>200</v>
      </c>
      <c r="B23" s="225">
        <v>11.035605537140121</v>
      </c>
      <c r="C23" s="226">
        <v>29.828795262076206</v>
      </c>
      <c r="D23" s="226">
        <v>37.482755625491613</v>
      </c>
      <c r="E23" s="226">
        <v>11.988323849661789</v>
      </c>
      <c r="F23" s="225">
        <v>90.335480274369729</v>
      </c>
      <c r="G23" s="225">
        <v>22.852000000000025</v>
      </c>
      <c r="H23" s="226">
        <v>16.161999999999999</v>
      </c>
      <c r="I23" s="226">
        <v>15.56900000000001</v>
      </c>
      <c r="J23" s="226">
        <v>2.4309999999999903</v>
      </c>
      <c r="K23" s="225">
        <v>57.014000000000024</v>
      </c>
      <c r="L23" s="225">
        <v>10.01099999999998</v>
      </c>
      <c r="M23" s="226">
        <v>13.921999999999976</v>
      </c>
      <c r="N23" s="226">
        <v>19.184000000000008</v>
      </c>
      <c r="O23" s="226">
        <v>20.520999999999983</v>
      </c>
      <c r="P23" s="225">
        <v>63.637999999999948</v>
      </c>
      <c r="Q23" s="225">
        <v>18.691999999999997</v>
      </c>
      <c r="R23" s="226">
        <v>24.333999999999996</v>
      </c>
      <c r="S23" s="215"/>
      <c r="T23" s="215"/>
    </row>
    <row r="24" spans="1:21">
      <c r="A24" s="186" t="s">
        <v>233</v>
      </c>
      <c r="B24" s="220">
        <v>-4.3246701919600001</v>
      </c>
      <c r="C24" s="221">
        <v>-9.9956466120399998</v>
      </c>
      <c r="D24" s="221">
        <v>-9.5609476669999989</v>
      </c>
      <c r="E24" s="221">
        <v>-1.7430006069999981</v>
      </c>
      <c r="F24" s="220">
        <v>-25.624265078000001</v>
      </c>
      <c r="G24" s="220">
        <v>-6.6609999999999996</v>
      </c>
      <c r="H24" s="221">
        <v>-4.7729999999999997</v>
      </c>
      <c r="I24" s="221">
        <v>-4.8419999999999996</v>
      </c>
      <c r="J24" s="221">
        <v>0.45400000000000001</v>
      </c>
      <c r="K24" s="220">
        <v>-15.821999999999999</v>
      </c>
      <c r="L24" s="220">
        <v>-3.4369999999999998</v>
      </c>
      <c r="M24" s="221">
        <v>-4.5330000000000004</v>
      </c>
      <c r="N24" s="221">
        <v>-6.3440000000000003</v>
      </c>
      <c r="O24" s="221">
        <v>-5.633</v>
      </c>
      <c r="P24" s="220">
        <v>-19.946999999999999</v>
      </c>
      <c r="Q24" s="220">
        <v>-5.5720000000000001</v>
      </c>
      <c r="R24" s="221">
        <v>-7.1360000000000001</v>
      </c>
    </row>
    <row r="25" spans="1:21">
      <c r="A25" s="247" t="s">
        <v>264</v>
      </c>
      <c r="B25" s="221">
        <v>0</v>
      </c>
      <c r="C25" s="221">
        <v>0</v>
      </c>
      <c r="D25" s="221">
        <v>0</v>
      </c>
      <c r="E25" s="245">
        <v>0</v>
      </c>
      <c r="F25" s="245">
        <v>0</v>
      </c>
      <c r="G25" s="221">
        <v>0</v>
      </c>
      <c r="H25" s="221">
        <v>0</v>
      </c>
      <c r="I25" s="221">
        <v>0</v>
      </c>
      <c r="J25" s="245">
        <v>0</v>
      </c>
      <c r="K25" s="245">
        <v>0</v>
      </c>
      <c r="L25" s="221">
        <v>0</v>
      </c>
      <c r="M25" s="221">
        <v>0</v>
      </c>
      <c r="N25" s="221">
        <v>0</v>
      </c>
      <c r="O25" s="245">
        <v>-0.66</v>
      </c>
      <c r="P25" s="245">
        <v>-0.66</v>
      </c>
      <c r="Q25" s="221">
        <v>0</v>
      </c>
      <c r="R25" s="221">
        <v>0</v>
      </c>
    </row>
    <row r="26" spans="1:21" s="219" customFormat="1">
      <c r="A26" s="215" t="s">
        <v>201</v>
      </c>
      <c r="B26" s="216">
        <v>6.710935345180121</v>
      </c>
      <c r="C26" s="217">
        <v>19.833148650036208</v>
      </c>
      <c r="D26" s="217">
        <v>27.921807958491613</v>
      </c>
      <c r="E26" s="217">
        <v>10.24532324266179</v>
      </c>
      <c r="F26" s="216">
        <v>64.711215196369722</v>
      </c>
      <c r="G26" s="216">
        <v>16.191000000000024</v>
      </c>
      <c r="H26" s="217">
        <v>11.388999999999999</v>
      </c>
      <c r="I26" s="217">
        <v>10.727000000000011</v>
      </c>
      <c r="J26" s="217">
        <v>2.8849999999999905</v>
      </c>
      <c r="K26" s="216">
        <v>41.192000000000021</v>
      </c>
      <c r="L26" s="216">
        <v>6.5739999999999803</v>
      </c>
      <c r="M26" s="217">
        <v>9.3889999999999745</v>
      </c>
      <c r="N26" s="217">
        <v>12.840000000000007</v>
      </c>
      <c r="O26" s="217">
        <v>14.227999999999984</v>
      </c>
      <c r="P26" s="216">
        <v>43.030999999999949</v>
      </c>
      <c r="Q26" s="216">
        <v>13.119999999999997</v>
      </c>
      <c r="R26" s="217">
        <v>17.197999999999997</v>
      </c>
      <c r="S26" s="215"/>
      <c r="T26" s="186"/>
      <c r="U26" s="210"/>
    </row>
    <row r="27" spans="1:21" ht="15.75" thickBot="1">
      <c r="A27" s="208"/>
      <c r="B27" s="207"/>
      <c r="C27" s="208"/>
      <c r="D27" s="208"/>
      <c r="E27" s="208"/>
      <c r="F27" s="207"/>
      <c r="G27" s="207"/>
      <c r="H27" s="208"/>
      <c r="I27" s="208"/>
      <c r="J27" s="208"/>
      <c r="K27" s="207"/>
      <c r="L27" s="207"/>
      <c r="M27" s="208"/>
      <c r="N27" s="208"/>
      <c r="O27" s="208"/>
      <c r="P27" s="207"/>
      <c r="Q27" s="207"/>
      <c r="R27" s="208"/>
    </row>
    <row r="28" spans="1:21">
      <c r="B28" s="211"/>
      <c r="C28" s="212"/>
      <c r="D28" s="212"/>
      <c r="E28" s="212"/>
      <c r="F28" s="211"/>
      <c r="G28" s="211"/>
      <c r="H28" s="212"/>
      <c r="I28" s="212"/>
      <c r="J28" s="212"/>
      <c r="K28" s="211"/>
      <c r="L28" s="211"/>
      <c r="M28" s="212"/>
      <c r="N28" s="212"/>
      <c r="O28" s="377"/>
      <c r="P28" s="379"/>
      <c r="Q28" s="216"/>
      <c r="R28" s="212"/>
    </row>
    <row r="29" spans="1:21" ht="17.25">
      <c r="A29" s="243" t="s">
        <v>218</v>
      </c>
      <c r="B29" s="211"/>
      <c r="C29" s="212"/>
      <c r="D29" s="212"/>
      <c r="E29" s="212"/>
      <c r="F29" s="211"/>
      <c r="G29" s="211"/>
      <c r="H29" s="212"/>
      <c r="I29" s="212"/>
      <c r="J29" s="212"/>
      <c r="K29" s="211"/>
      <c r="L29" s="211"/>
      <c r="M29" s="212"/>
      <c r="N29" s="212"/>
      <c r="O29" s="212"/>
      <c r="P29" s="213"/>
      <c r="Q29" s="211"/>
      <c r="R29" s="212"/>
    </row>
    <row r="30" spans="1:21" s="228" customFormat="1" ht="6" customHeight="1">
      <c r="A30" s="214"/>
      <c r="B30" s="203"/>
      <c r="C30" s="204"/>
      <c r="D30" s="204"/>
      <c r="E30" s="204"/>
      <c r="F30" s="203"/>
      <c r="G30" s="203"/>
      <c r="H30" s="204"/>
      <c r="I30" s="204"/>
      <c r="J30" s="204"/>
      <c r="K30" s="203"/>
      <c r="L30" s="203"/>
      <c r="M30" s="204"/>
      <c r="N30" s="204"/>
      <c r="O30" s="204"/>
      <c r="P30" s="205"/>
      <c r="Q30" s="203"/>
      <c r="R30" s="204"/>
      <c r="S30" s="214"/>
      <c r="T30" s="186"/>
      <c r="U30" s="210"/>
    </row>
    <row r="31" spans="1:21">
      <c r="A31" s="186" t="s">
        <v>203</v>
      </c>
      <c r="B31" s="229">
        <v>893.20445524297793</v>
      </c>
      <c r="C31" s="230">
        <v>906.85315609590782</v>
      </c>
      <c r="D31" s="230">
        <v>907.55258265590805</v>
      </c>
      <c r="E31" s="230">
        <v>915.62863349590805</v>
      </c>
      <c r="F31" s="229">
        <v>915.62863349590805</v>
      </c>
      <c r="G31" s="229">
        <v>922.27800000000002</v>
      </c>
      <c r="H31" s="230">
        <v>939.41000000000008</v>
      </c>
      <c r="I31" s="230">
        <v>952.45100000000002</v>
      </c>
      <c r="J31" s="230">
        <v>952.91800000000012</v>
      </c>
      <c r="K31" s="229">
        <v>952.91800000000012</v>
      </c>
      <c r="L31" s="229">
        <v>951.61800000000005</v>
      </c>
      <c r="M31" s="230">
        <v>906.39800000000014</v>
      </c>
      <c r="N31" s="230">
        <v>931.82</v>
      </c>
      <c r="O31" s="230">
        <v>947.21499999999992</v>
      </c>
      <c r="P31" s="229">
        <v>947.21499999999992</v>
      </c>
      <c r="Q31" s="229">
        <v>956.58800000000008</v>
      </c>
      <c r="R31" s="230">
        <v>960.14400000000001</v>
      </c>
    </row>
    <row r="32" spans="1:21">
      <c r="A32" s="186" t="s">
        <v>204</v>
      </c>
      <c r="B32" s="229">
        <v>13.375334151069996</v>
      </c>
      <c r="C32" s="230">
        <v>6.344080295999996</v>
      </c>
      <c r="D32" s="230">
        <v>6.1501186159999968</v>
      </c>
      <c r="E32" s="230">
        <v>6.5337403359999993</v>
      </c>
      <c r="F32" s="229">
        <v>6.5337403359999993</v>
      </c>
      <c r="G32" s="229">
        <v>15.382999999999999</v>
      </c>
      <c r="H32" s="230">
        <v>8.76</v>
      </c>
      <c r="I32" s="230">
        <v>8.3149999999999995</v>
      </c>
      <c r="J32" s="230">
        <v>8.1270000000000007</v>
      </c>
      <c r="K32" s="229">
        <v>8.1270000000000007</v>
      </c>
      <c r="L32" s="229">
        <v>12.018000000000001</v>
      </c>
      <c r="M32" s="230">
        <v>5.9450000000000003</v>
      </c>
      <c r="N32" s="230">
        <v>5.6950000000000003</v>
      </c>
      <c r="O32" s="230">
        <v>21.556000000000001</v>
      </c>
      <c r="P32" s="229">
        <v>21.556000000000001</v>
      </c>
      <c r="Q32" s="229">
        <v>21.394000000000002</v>
      </c>
      <c r="R32" s="230">
        <v>20.294</v>
      </c>
    </row>
    <row r="33" spans="1:21">
      <c r="A33" s="186" t="s">
        <v>205</v>
      </c>
      <c r="B33" s="229">
        <v>5.809577592240001</v>
      </c>
      <c r="C33" s="230">
        <v>8.3335200400000016</v>
      </c>
      <c r="D33" s="230">
        <v>10.42177803</v>
      </c>
      <c r="E33" s="230">
        <v>5.7883414399999991</v>
      </c>
      <c r="F33" s="229">
        <v>5.7883414399999991</v>
      </c>
      <c r="G33" s="229">
        <v>2.7240000000000002</v>
      </c>
      <c r="H33" s="230">
        <v>2.5739999999999998</v>
      </c>
      <c r="I33" s="230">
        <v>3.8660000000000001</v>
      </c>
      <c r="J33" s="230">
        <v>4.0650000000000004</v>
      </c>
      <c r="K33" s="229">
        <v>4.0650000000000004</v>
      </c>
      <c r="L33" s="229">
        <v>4.1429999999999998</v>
      </c>
      <c r="M33" s="230">
        <v>4.1040000000000001</v>
      </c>
      <c r="N33" s="230">
        <v>3.62</v>
      </c>
      <c r="O33" s="230">
        <v>4.1440000000000001</v>
      </c>
      <c r="P33" s="229">
        <v>4.1440000000000001</v>
      </c>
      <c r="Q33" s="229">
        <v>4.5010000000000003</v>
      </c>
      <c r="R33" s="230">
        <v>2.9260000000000002</v>
      </c>
    </row>
    <row r="34" spans="1:21">
      <c r="A34" s="186" t="s">
        <v>206</v>
      </c>
      <c r="B34" s="229">
        <v>69.603203767463754</v>
      </c>
      <c r="C34" s="230">
        <v>64.623760034863764</v>
      </c>
      <c r="D34" s="230">
        <v>55.223463317863768</v>
      </c>
      <c r="E34" s="230">
        <v>49.881035120863764</v>
      </c>
      <c r="F34" s="229">
        <v>49.881035120863764</v>
      </c>
      <c r="G34" s="229">
        <v>45.024000000000001</v>
      </c>
      <c r="H34" s="230">
        <v>36.945</v>
      </c>
      <c r="I34" s="230">
        <v>45.697000000000003</v>
      </c>
      <c r="J34" s="230">
        <v>42.652999999999999</v>
      </c>
      <c r="K34" s="229">
        <v>42.652999999999999</v>
      </c>
      <c r="L34" s="229">
        <v>37.630000000000003</v>
      </c>
      <c r="M34" s="230">
        <v>38.725000000000001</v>
      </c>
      <c r="N34" s="230">
        <v>35.091000000000001</v>
      </c>
      <c r="O34" s="230">
        <v>30.58</v>
      </c>
      <c r="P34" s="229">
        <v>30.58</v>
      </c>
      <c r="Q34" s="229">
        <v>31.681000000000001</v>
      </c>
      <c r="R34" s="230">
        <v>28.472999999999999</v>
      </c>
    </row>
    <row r="35" spans="1:21" s="219" customFormat="1">
      <c r="A35" s="215" t="s">
        <v>202</v>
      </c>
      <c r="B35" s="231">
        <v>981.99257075375158</v>
      </c>
      <c r="C35" s="232">
        <v>986.15451646677161</v>
      </c>
      <c r="D35" s="232">
        <v>979.34794261977186</v>
      </c>
      <c r="E35" s="232">
        <v>977.83175039277182</v>
      </c>
      <c r="F35" s="231">
        <v>977.83175039277182</v>
      </c>
      <c r="G35" s="231">
        <v>985.40900000000011</v>
      </c>
      <c r="H35" s="232">
        <v>987.68900000000008</v>
      </c>
      <c r="I35" s="232">
        <v>1010.3290000000001</v>
      </c>
      <c r="J35" s="232">
        <v>1007.7630000000001</v>
      </c>
      <c r="K35" s="231">
        <v>1007.7630000000001</v>
      </c>
      <c r="L35" s="231">
        <v>1005.4090000000001</v>
      </c>
      <c r="M35" s="232">
        <v>955.17200000000025</v>
      </c>
      <c r="N35" s="232">
        <v>976.22600000000011</v>
      </c>
      <c r="O35" s="232">
        <v>1003.495</v>
      </c>
      <c r="P35" s="231">
        <v>1003.495</v>
      </c>
      <c r="Q35" s="231">
        <v>1014.1640000000001</v>
      </c>
      <c r="R35" s="232">
        <v>1011.837</v>
      </c>
      <c r="S35" s="215"/>
      <c r="T35" s="186"/>
      <c r="U35" s="210"/>
    </row>
    <row r="36" spans="1:21">
      <c r="A36" s="186" t="s">
        <v>129</v>
      </c>
      <c r="B36" s="229">
        <v>97.144518590890002</v>
      </c>
      <c r="C36" s="230">
        <v>103.22333191</v>
      </c>
      <c r="D36" s="230">
        <v>106.73331109</v>
      </c>
      <c r="E36" s="230">
        <v>105.91123838999999</v>
      </c>
      <c r="F36" s="229">
        <v>105.91123838999999</v>
      </c>
      <c r="G36" s="229">
        <v>105.50700000000001</v>
      </c>
      <c r="H36" s="230">
        <v>110.595</v>
      </c>
      <c r="I36" s="230">
        <v>107.949</v>
      </c>
      <c r="J36" s="230">
        <v>112.462</v>
      </c>
      <c r="K36" s="229">
        <v>112.462</v>
      </c>
      <c r="L36" s="229">
        <v>111.413</v>
      </c>
      <c r="M36" s="230">
        <v>101.866</v>
      </c>
      <c r="N36" s="230">
        <v>93.405000000000001</v>
      </c>
      <c r="O36" s="230">
        <v>87.575000000000003</v>
      </c>
      <c r="P36" s="229">
        <v>87.575000000000003</v>
      </c>
      <c r="Q36" s="229">
        <v>86.412999999999997</v>
      </c>
      <c r="R36" s="230">
        <v>76.828999999999994</v>
      </c>
    </row>
    <row r="37" spans="1:21">
      <c r="A37" s="186" t="s">
        <v>127</v>
      </c>
      <c r="B37" s="229">
        <v>116.31159733594001</v>
      </c>
      <c r="C37" s="230">
        <v>124.99927435000001</v>
      </c>
      <c r="D37" s="230">
        <v>146.72227681000001</v>
      </c>
      <c r="E37" s="230">
        <v>160.07179965</v>
      </c>
      <c r="F37" s="229">
        <v>160.07179965</v>
      </c>
      <c r="G37" s="229">
        <v>150.66499999999999</v>
      </c>
      <c r="H37" s="230">
        <v>132.28200000000001</v>
      </c>
      <c r="I37" s="230">
        <v>129</v>
      </c>
      <c r="J37" s="230">
        <v>135.79400000000001</v>
      </c>
      <c r="K37" s="229">
        <v>135.79400000000001</v>
      </c>
      <c r="L37" s="229">
        <v>135.87100000000001</v>
      </c>
      <c r="M37" s="230">
        <v>121.91500000000001</v>
      </c>
      <c r="N37" s="230">
        <v>139.28899999999999</v>
      </c>
      <c r="O37" s="230">
        <v>168.23699999999999</v>
      </c>
      <c r="P37" s="229">
        <v>168.23699999999999</v>
      </c>
      <c r="Q37" s="229">
        <v>149.26499999999999</v>
      </c>
      <c r="R37" s="230">
        <v>140.16300000000001</v>
      </c>
    </row>
    <row r="38" spans="1:21">
      <c r="A38" s="186" t="s">
        <v>207</v>
      </c>
      <c r="B38" s="229">
        <v>182.22210992299998</v>
      </c>
      <c r="C38" s="230">
        <v>163.72672963000002</v>
      </c>
      <c r="D38" s="230">
        <v>182.65899440000001</v>
      </c>
      <c r="E38" s="230">
        <v>85.571628520000004</v>
      </c>
      <c r="F38" s="229">
        <v>85.571628520000004</v>
      </c>
      <c r="G38" s="229">
        <v>102.245</v>
      </c>
      <c r="H38" s="230">
        <v>105.79499999999999</v>
      </c>
      <c r="I38" s="230">
        <v>62.774000000000001</v>
      </c>
      <c r="J38" s="230">
        <v>94.453000000000003</v>
      </c>
      <c r="K38" s="229">
        <v>94.453000000000003</v>
      </c>
      <c r="L38" s="229">
        <v>77.138999999999996</v>
      </c>
      <c r="M38" s="230">
        <v>87.853999999999999</v>
      </c>
      <c r="N38" s="230">
        <v>85.823999999999998</v>
      </c>
      <c r="O38" s="230">
        <v>47.78</v>
      </c>
      <c r="P38" s="229">
        <v>47.78</v>
      </c>
      <c r="Q38" s="229">
        <v>141.11500000000001</v>
      </c>
      <c r="R38" s="230">
        <v>172.708</v>
      </c>
    </row>
    <row r="39" spans="1:21">
      <c r="A39" s="186" t="s">
        <v>208</v>
      </c>
      <c r="B39" s="229">
        <v>3.1187353305299998</v>
      </c>
      <c r="C39" s="230">
        <v>11.483512579999999</v>
      </c>
      <c r="D39" s="230">
        <v>11.118931679999999</v>
      </c>
      <c r="E39" s="230">
        <v>2.3204097699999999</v>
      </c>
      <c r="F39" s="229">
        <v>2.3204097699999999</v>
      </c>
      <c r="G39" s="229">
        <v>5.62</v>
      </c>
      <c r="H39" s="230">
        <v>7.9320000000000004</v>
      </c>
      <c r="I39" s="230">
        <v>3.6680000000000001</v>
      </c>
      <c r="J39" s="230">
        <v>1.778</v>
      </c>
      <c r="K39" s="229">
        <v>1.778</v>
      </c>
      <c r="L39" s="229">
        <v>1.4970000000000001</v>
      </c>
      <c r="M39" s="230">
        <v>6.8</v>
      </c>
      <c r="N39" s="230">
        <v>6.6680000000000001</v>
      </c>
      <c r="O39" s="230">
        <v>11.617000000000001</v>
      </c>
      <c r="P39" s="229">
        <v>11.617000000000001</v>
      </c>
      <c r="Q39" s="229">
        <v>5.6129999999999995</v>
      </c>
      <c r="R39" s="230">
        <v>11.959</v>
      </c>
    </row>
    <row r="40" spans="1:21">
      <c r="A40" s="186" t="s">
        <v>248</v>
      </c>
      <c r="B40" s="229"/>
      <c r="C40" s="230"/>
      <c r="D40" s="230"/>
      <c r="E40" s="230"/>
      <c r="F40" s="229"/>
      <c r="G40" s="229"/>
      <c r="H40" s="230">
        <v>28.727</v>
      </c>
      <c r="I40" s="230">
        <v>24.033999999999999</v>
      </c>
      <c r="J40" s="230">
        <v>16.544</v>
      </c>
      <c r="K40" s="229">
        <v>16.544</v>
      </c>
      <c r="L40" s="229">
        <v>19.765000000000001</v>
      </c>
      <c r="M40" s="230">
        <v>68.433999999999997</v>
      </c>
      <c r="N40" s="230">
        <v>68.319999999999993</v>
      </c>
      <c r="O40" s="230">
        <v>59.344999999999999</v>
      </c>
      <c r="P40" s="229">
        <v>59.344999999999999</v>
      </c>
      <c r="Q40" s="229">
        <v>0.68300000000000005</v>
      </c>
      <c r="R40" s="230">
        <v>0.66900000000000004</v>
      </c>
    </row>
    <row r="41" spans="1:21" s="219" customFormat="1">
      <c r="A41" s="215" t="s">
        <v>209</v>
      </c>
      <c r="B41" s="231">
        <v>398.79696118036003</v>
      </c>
      <c r="C41" s="232">
        <v>403.43284847000007</v>
      </c>
      <c r="D41" s="232">
        <v>447.23351398000005</v>
      </c>
      <c r="E41" s="232">
        <v>353.87507633000001</v>
      </c>
      <c r="F41" s="231">
        <v>353.87507633000001</v>
      </c>
      <c r="G41" s="231">
        <v>364.03700000000003</v>
      </c>
      <c r="H41" s="232">
        <v>385.33100000000002</v>
      </c>
      <c r="I41" s="232">
        <v>327.42500000000001</v>
      </c>
      <c r="J41" s="232">
        <v>361.03100000000006</v>
      </c>
      <c r="K41" s="231">
        <v>361.03100000000006</v>
      </c>
      <c r="L41" s="231">
        <v>345.685</v>
      </c>
      <c r="M41" s="232">
        <v>386.86900000000003</v>
      </c>
      <c r="N41" s="232">
        <v>393.50599999999997</v>
      </c>
      <c r="O41" s="232">
        <v>374.55399999999997</v>
      </c>
      <c r="P41" s="231">
        <v>374.55399999999997</v>
      </c>
      <c r="Q41" s="231">
        <v>383.089</v>
      </c>
      <c r="R41" s="232">
        <v>402.32800000000003</v>
      </c>
      <c r="S41" s="215"/>
      <c r="T41" s="186"/>
      <c r="U41" s="210"/>
    </row>
    <row r="42" spans="1:21" s="219" customFormat="1">
      <c r="A42" s="215" t="s">
        <v>210</v>
      </c>
      <c r="B42" s="231">
        <v>1380.7895319341117</v>
      </c>
      <c r="C42" s="232">
        <v>1389.5873649367718</v>
      </c>
      <c r="D42" s="232">
        <v>1426.5814565997719</v>
      </c>
      <c r="E42" s="232">
        <v>1331.7068267227719</v>
      </c>
      <c r="F42" s="231">
        <v>1331.7068267227719</v>
      </c>
      <c r="G42" s="231">
        <v>1349.4460000000001</v>
      </c>
      <c r="H42" s="232">
        <v>1373.02</v>
      </c>
      <c r="I42" s="232">
        <v>1337.7540000000001</v>
      </c>
      <c r="J42" s="232">
        <v>1368.7940000000003</v>
      </c>
      <c r="K42" s="231">
        <v>1368.7940000000003</v>
      </c>
      <c r="L42" s="231">
        <v>1351.0940000000001</v>
      </c>
      <c r="M42" s="232">
        <v>1342.0410000000002</v>
      </c>
      <c r="N42" s="232">
        <v>1369.732</v>
      </c>
      <c r="O42" s="232">
        <v>1378.049</v>
      </c>
      <c r="P42" s="231">
        <v>1378.049</v>
      </c>
      <c r="Q42" s="231">
        <v>1397.2530000000002</v>
      </c>
      <c r="R42" s="232">
        <v>1414.165</v>
      </c>
      <c r="S42" s="215"/>
      <c r="T42" s="186"/>
      <c r="U42" s="210"/>
    </row>
    <row r="43" spans="1:21">
      <c r="B43" s="234"/>
      <c r="C43" s="235"/>
      <c r="D43" s="235"/>
      <c r="E43" s="235"/>
      <c r="F43" s="234"/>
      <c r="G43" s="234"/>
      <c r="H43" s="235"/>
      <c r="I43" s="235"/>
      <c r="J43" s="235"/>
      <c r="K43" s="234"/>
      <c r="L43" s="234"/>
      <c r="M43" s="235"/>
      <c r="N43" s="235"/>
      <c r="O43" s="235"/>
      <c r="P43" s="234"/>
      <c r="Q43" s="234"/>
      <c r="R43" s="235"/>
    </row>
    <row r="44" spans="1:21" s="219" customFormat="1">
      <c r="A44" s="215" t="s">
        <v>6</v>
      </c>
      <c r="B44" s="231">
        <v>710.1660843548409</v>
      </c>
      <c r="C44" s="232">
        <v>723.67962798553742</v>
      </c>
      <c r="D44" s="232">
        <v>761.96182526932114</v>
      </c>
      <c r="E44" s="232">
        <v>766.3564631866908</v>
      </c>
      <c r="F44" s="231">
        <v>766.3564631866908</v>
      </c>
      <c r="G44" s="231">
        <v>777.22299999999996</v>
      </c>
      <c r="H44" s="232">
        <v>766.34</v>
      </c>
      <c r="I44" s="232">
        <v>732.15899999999999</v>
      </c>
      <c r="J44" s="232">
        <v>720.16300000000001</v>
      </c>
      <c r="K44" s="231">
        <v>720.16300000000001</v>
      </c>
      <c r="L44" s="231">
        <v>728.96900000000005</v>
      </c>
      <c r="M44" s="232">
        <v>717.76300000000003</v>
      </c>
      <c r="N44" s="232">
        <v>735.21900000000005</v>
      </c>
      <c r="O44" s="232">
        <v>724.73800000000006</v>
      </c>
      <c r="P44" s="231">
        <v>724.73800000000006</v>
      </c>
      <c r="Q44" s="231">
        <v>714.995</v>
      </c>
      <c r="R44" s="232">
        <v>758.84299999999996</v>
      </c>
      <c r="S44" s="215"/>
      <c r="T44" s="186"/>
      <c r="U44" s="210"/>
    </row>
    <row r="45" spans="1:21">
      <c r="A45" s="186" t="s">
        <v>212</v>
      </c>
      <c r="B45" s="229">
        <v>160.08259979000002</v>
      </c>
      <c r="C45" s="230">
        <v>149.35323711999999</v>
      </c>
      <c r="D45" s="230">
        <v>143.59465493000002</v>
      </c>
      <c r="E45" s="230">
        <v>251.2828542</v>
      </c>
      <c r="F45" s="229">
        <v>251.2828542</v>
      </c>
      <c r="G45" s="229">
        <v>251.78</v>
      </c>
      <c r="H45" s="230">
        <v>278.27300000000002</v>
      </c>
      <c r="I45" s="230">
        <v>277.327</v>
      </c>
      <c r="J45" s="230">
        <v>283.36899999999997</v>
      </c>
      <c r="K45" s="229">
        <v>283.36899999999997</v>
      </c>
      <c r="L45" s="229">
        <v>277.93200000000002</v>
      </c>
      <c r="M45" s="230">
        <v>282.096</v>
      </c>
      <c r="N45" s="230">
        <v>276.428</v>
      </c>
      <c r="O45" s="230">
        <v>318.923</v>
      </c>
      <c r="P45" s="229">
        <v>318.923</v>
      </c>
      <c r="Q45" s="229">
        <v>353.298</v>
      </c>
      <c r="R45" s="230">
        <v>351.04399999999998</v>
      </c>
    </row>
    <row r="46" spans="1:21">
      <c r="A46" s="186" t="s">
        <v>213</v>
      </c>
      <c r="B46" s="229">
        <v>22.389485590212701</v>
      </c>
      <c r="C46" s="230">
        <v>17.481393059512701</v>
      </c>
      <c r="D46" s="230">
        <v>19.379689169512702</v>
      </c>
      <c r="E46" s="230">
        <v>23.8326597495127</v>
      </c>
      <c r="F46" s="229">
        <v>23.8326597495127</v>
      </c>
      <c r="G46" s="229">
        <v>24.695</v>
      </c>
      <c r="H46" s="230">
        <v>21.199000000000002</v>
      </c>
      <c r="I46" s="230">
        <v>22.838000000000001</v>
      </c>
      <c r="J46" s="230">
        <v>23.184999999999999</v>
      </c>
      <c r="K46" s="229">
        <v>23.184999999999999</v>
      </c>
      <c r="L46" s="229">
        <v>20.76</v>
      </c>
      <c r="M46" s="230">
        <v>13.75</v>
      </c>
      <c r="N46" s="230">
        <v>12.442</v>
      </c>
      <c r="O46" s="230">
        <v>13.257999999999999</v>
      </c>
      <c r="P46" s="229">
        <v>13.257999999999999</v>
      </c>
      <c r="Q46" s="229">
        <v>13.58</v>
      </c>
      <c r="R46" s="230">
        <v>12.768000000000001</v>
      </c>
    </row>
    <row r="47" spans="1:21">
      <c r="A47" s="186" t="s">
        <v>250</v>
      </c>
      <c r="B47" s="229">
        <v>43.709795230000005</v>
      </c>
      <c r="C47" s="230">
        <v>43.694583229999999</v>
      </c>
      <c r="D47" s="230">
        <v>40.893509199999997</v>
      </c>
      <c r="E47" s="230">
        <v>36.561706129999997</v>
      </c>
      <c r="F47" s="229">
        <v>36.561706129999997</v>
      </c>
      <c r="G47" s="229">
        <v>28.559000000000001</v>
      </c>
      <c r="H47" s="230">
        <v>26.939</v>
      </c>
      <c r="I47" s="230">
        <v>37.978999999999999</v>
      </c>
      <c r="J47" s="230">
        <v>25.466000000000001</v>
      </c>
      <c r="K47" s="229">
        <v>25.466000000000001</v>
      </c>
      <c r="L47" s="229">
        <v>24.405999999999999</v>
      </c>
      <c r="M47" s="230">
        <v>31.978999999999999</v>
      </c>
      <c r="N47" s="230">
        <v>32.536000000000001</v>
      </c>
      <c r="O47" s="230">
        <v>16.626999999999999</v>
      </c>
      <c r="P47" s="229">
        <v>16.626999999999999</v>
      </c>
      <c r="Q47" s="229">
        <v>13.888</v>
      </c>
      <c r="R47" s="230">
        <v>9.125</v>
      </c>
    </row>
    <row r="48" spans="1:21">
      <c r="A48" s="186" t="s">
        <v>211</v>
      </c>
      <c r="B48" s="229">
        <v>39.077377153438164</v>
      </c>
      <c r="C48" s="230">
        <v>37.765677020588775</v>
      </c>
      <c r="D48" s="230">
        <v>41.445872132027979</v>
      </c>
      <c r="E48" s="230">
        <v>33.609636333138155</v>
      </c>
      <c r="F48" s="229">
        <v>33.609636333138155</v>
      </c>
      <c r="G48" s="229">
        <v>41.481999999999999</v>
      </c>
      <c r="H48" s="230">
        <v>38.597999999999999</v>
      </c>
      <c r="I48" s="230">
        <v>45.204999999999998</v>
      </c>
      <c r="J48" s="230">
        <v>48.533000000000001</v>
      </c>
      <c r="K48" s="229">
        <v>48.533000000000001</v>
      </c>
      <c r="L48" s="229">
        <v>51.936999999999998</v>
      </c>
      <c r="M48" s="230">
        <v>50.896000000000001</v>
      </c>
      <c r="N48" s="230">
        <v>49.905999999999999</v>
      </c>
      <c r="O48" s="230">
        <v>51.820999999999998</v>
      </c>
      <c r="P48" s="229">
        <v>51.820999999999998</v>
      </c>
      <c r="Q48" s="229">
        <v>50.911000000000001</v>
      </c>
      <c r="R48" s="230">
        <v>46.269999999999996</v>
      </c>
    </row>
    <row r="49" spans="1:21" s="219" customFormat="1">
      <c r="A49" s="215" t="s">
        <v>214</v>
      </c>
      <c r="B49" s="231">
        <v>265.25925776365091</v>
      </c>
      <c r="C49" s="232">
        <v>248.29489043010147</v>
      </c>
      <c r="D49" s="232">
        <v>245.31372543154069</v>
      </c>
      <c r="E49" s="232">
        <v>345.28685641265088</v>
      </c>
      <c r="F49" s="231">
        <v>345.28685641265088</v>
      </c>
      <c r="G49" s="231">
        <v>346.51600000000008</v>
      </c>
      <c r="H49" s="232">
        <v>365.00900000000007</v>
      </c>
      <c r="I49" s="232">
        <v>383.34899999999999</v>
      </c>
      <c r="J49" s="232">
        <v>380.553</v>
      </c>
      <c r="K49" s="231">
        <v>380.553</v>
      </c>
      <c r="L49" s="231">
        <v>375.03500000000003</v>
      </c>
      <c r="M49" s="232">
        <v>378.721</v>
      </c>
      <c r="N49" s="232">
        <v>371.31200000000001</v>
      </c>
      <c r="O49" s="232">
        <v>400.62900000000002</v>
      </c>
      <c r="P49" s="231">
        <v>400.62900000000002</v>
      </c>
      <c r="Q49" s="231">
        <v>431.67699999999996</v>
      </c>
      <c r="R49" s="232">
        <v>419.20699999999999</v>
      </c>
      <c r="S49" s="215"/>
      <c r="T49" s="186"/>
      <c r="U49" s="210"/>
    </row>
    <row r="50" spans="1:21">
      <c r="A50" s="186" t="s">
        <v>215</v>
      </c>
      <c r="B50" s="229">
        <v>204.90200216136</v>
      </c>
      <c r="C50" s="230">
        <v>212.71123722000002</v>
      </c>
      <c r="D50" s="230">
        <v>220.52288247999999</v>
      </c>
      <c r="E50" s="230">
        <v>6.9811555299999997</v>
      </c>
      <c r="F50" s="229">
        <v>6.9811555299999997</v>
      </c>
      <c r="G50" s="229">
        <v>5.7359999999999998</v>
      </c>
      <c r="H50" s="230">
        <v>10.904</v>
      </c>
      <c r="I50" s="230">
        <v>16.974</v>
      </c>
      <c r="J50" s="230">
        <v>21.026000000000003</v>
      </c>
      <c r="K50" s="229">
        <v>21.026000000000003</v>
      </c>
      <c r="L50" s="229">
        <v>27.622</v>
      </c>
      <c r="M50" s="230">
        <v>27.47</v>
      </c>
      <c r="N50" s="230">
        <v>27.595000000000002</v>
      </c>
      <c r="O50" s="230">
        <v>25.67</v>
      </c>
      <c r="P50" s="229">
        <v>25.67</v>
      </c>
      <c r="Q50" s="229">
        <v>7.343</v>
      </c>
      <c r="R50" s="230">
        <v>12.768999999999998</v>
      </c>
    </row>
    <row r="51" spans="1:21">
      <c r="A51" s="186" t="s">
        <v>7</v>
      </c>
      <c r="B51" s="229">
        <v>174.18131999228001</v>
      </c>
      <c r="C51" s="230">
        <v>158.77380965</v>
      </c>
      <c r="D51" s="230">
        <v>168.49619555999999</v>
      </c>
      <c r="E51" s="230">
        <v>180.69388566999999</v>
      </c>
      <c r="F51" s="229">
        <v>180.69388566999999</v>
      </c>
      <c r="G51" s="229">
        <v>180.20599999999999</v>
      </c>
      <c r="H51" s="230">
        <v>186.48699999999999</v>
      </c>
      <c r="I51" s="230">
        <v>154.29900000000001</v>
      </c>
      <c r="J51" s="230">
        <v>165.75700000000001</v>
      </c>
      <c r="K51" s="229">
        <v>165.75700000000001</v>
      </c>
      <c r="L51" s="229">
        <v>163.09200000000001</v>
      </c>
      <c r="M51" s="230">
        <v>166.59</v>
      </c>
      <c r="N51" s="230">
        <v>197.995</v>
      </c>
      <c r="O51" s="230">
        <v>184.654</v>
      </c>
      <c r="P51" s="229">
        <v>184.654</v>
      </c>
      <c r="Q51" s="229">
        <v>192.017</v>
      </c>
      <c r="R51" s="230">
        <v>179.13399999999999</v>
      </c>
    </row>
    <row r="52" spans="1:21">
      <c r="A52" s="186" t="s">
        <v>225</v>
      </c>
      <c r="B52" s="229">
        <v>4.4535100788499999</v>
      </c>
      <c r="C52" s="230">
        <v>4.03583874</v>
      </c>
      <c r="D52" s="230">
        <v>4.5929340099999996</v>
      </c>
      <c r="E52" s="230">
        <v>8.1447379000000009</v>
      </c>
      <c r="F52" s="229">
        <v>8.1447379000000009</v>
      </c>
      <c r="G52" s="229">
        <v>8.1460000000000008</v>
      </c>
      <c r="H52" s="230">
        <v>8.1370000000000005</v>
      </c>
      <c r="I52" s="230">
        <v>7.6710000000000003</v>
      </c>
      <c r="J52" s="230">
        <v>7.9370000000000003</v>
      </c>
      <c r="K52" s="229">
        <v>7.9370000000000003</v>
      </c>
      <c r="L52" s="229">
        <v>8.2319999999999993</v>
      </c>
      <c r="M52" s="230">
        <v>10.877000000000001</v>
      </c>
      <c r="N52" s="230">
        <v>8.9060000000000006</v>
      </c>
      <c r="O52" s="230">
        <v>8.4860000000000007</v>
      </c>
      <c r="P52" s="229">
        <v>8.4860000000000007</v>
      </c>
      <c r="Q52" s="229">
        <v>8.1219999999999999</v>
      </c>
      <c r="R52" s="230">
        <v>8.6129999999999995</v>
      </c>
    </row>
    <row r="53" spans="1:21">
      <c r="A53" s="186" t="s">
        <v>8</v>
      </c>
      <c r="B53" s="229">
        <v>0.78128267000000007</v>
      </c>
      <c r="C53" s="230">
        <v>13.39042467</v>
      </c>
      <c r="D53" s="230">
        <v>6.7000000000000004E-7</v>
      </c>
      <c r="E53" s="230">
        <v>4.59133367</v>
      </c>
      <c r="F53" s="229">
        <v>4.59133367</v>
      </c>
      <c r="G53" s="229">
        <v>15.826000000000001</v>
      </c>
      <c r="H53" s="230">
        <v>7.0469999999999997</v>
      </c>
      <c r="I53" s="230">
        <v>10.016</v>
      </c>
      <c r="J53" s="230">
        <v>34.61</v>
      </c>
      <c r="K53" s="229">
        <v>34.61</v>
      </c>
      <c r="L53" s="229">
        <v>21.222000000000001</v>
      </c>
      <c r="M53" s="230">
        <v>22.055</v>
      </c>
      <c r="N53" s="230">
        <v>2.5339999999999998</v>
      </c>
      <c r="O53" s="230">
        <v>14.885999999999999</v>
      </c>
      <c r="P53" s="229">
        <v>14.885999999999999</v>
      </c>
      <c r="Q53" s="229">
        <v>4.6769999999999996</v>
      </c>
      <c r="R53" s="230">
        <v>4.3289999999999997</v>
      </c>
    </row>
    <row r="54" spans="1:21">
      <c r="A54" s="186" t="s">
        <v>128</v>
      </c>
      <c r="B54" s="229">
        <v>21.047055624619947</v>
      </c>
      <c r="C54" s="230">
        <v>28.701288559999991</v>
      </c>
      <c r="D54" s="230">
        <v>25.693891350000001</v>
      </c>
      <c r="E54" s="230">
        <v>19.651145659999997</v>
      </c>
      <c r="F54" s="229">
        <v>19.651145659999997</v>
      </c>
      <c r="G54" s="229">
        <v>15.792999999999999</v>
      </c>
      <c r="H54" s="230">
        <v>15.366</v>
      </c>
      <c r="I54" s="230">
        <v>21.63</v>
      </c>
      <c r="J54" s="230">
        <v>26.426000000000002</v>
      </c>
      <c r="K54" s="229">
        <v>26.426000000000002</v>
      </c>
      <c r="L54" s="229">
        <v>12.911999999999999</v>
      </c>
      <c r="M54" s="230">
        <v>16.399999999999999</v>
      </c>
      <c r="N54" s="230">
        <v>23.811</v>
      </c>
      <c r="O54" s="230">
        <v>18.998000000000001</v>
      </c>
      <c r="P54" s="229">
        <v>18.998000000000001</v>
      </c>
      <c r="Q54" s="229">
        <v>38.421999999999997</v>
      </c>
      <c r="R54" s="230">
        <v>31.269999999999996</v>
      </c>
    </row>
    <row r="55" spans="1:21">
      <c r="A55" s="186" t="s">
        <v>249</v>
      </c>
      <c r="B55" s="229"/>
      <c r="C55" s="230"/>
      <c r="D55" s="230"/>
      <c r="E55" s="230"/>
      <c r="F55" s="229"/>
      <c r="G55" s="229"/>
      <c r="H55" s="230">
        <v>13.73</v>
      </c>
      <c r="I55" s="230">
        <v>11.656000000000001</v>
      </c>
      <c r="J55" s="230">
        <v>12.321999999999999</v>
      </c>
      <c r="K55" s="229">
        <v>12.321999999999999</v>
      </c>
      <c r="L55" s="229">
        <v>14.01</v>
      </c>
      <c r="M55" s="230">
        <v>2.165</v>
      </c>
      <c r="N55" s="230">
        <v>2.36</v>
      </c>
      <c r="O55" s="230">
        <v>0</v>
      </c>
      <c r="P55" s="229">
        <v>0</v>
      </c>
      <c r="Q55" s="229">
        <v>0</v>
      </c>
      <c r="R55" s="230">
        <v>0</v>
      </c>
    </row>
    <row r="56" spans="1:21" s="219" customFormat="1">
      <c r="A56" s="215" t="s">
        <v>216</v>
      </c>
      <c r="B56" s="231">
        <v>405.36517052710991</v>
      </c>
      <c r="C56" s="232">
        <v>417.61259883999998</v>
      </c>
      <c r="D56" s="232">
        <v>419.30590407</v>
      </c>
      <c r="E56" s="232">
        <v>220.06225842999999</v>
      </c>
      <c r="F56" s="231">
        <v>220.06225842999999</v>
      </c>
      <c r="G56" s="231">
        <v>225.70699999999997</v>
      </c>
      <c r="H56" s="232">
        <v>241.67099999999996</v>
      </c>
      <c r="I56" s="232">
        <v>222.24599999999998</v>
      </c>
      <c r="J56" s="232">
        <v>268.07800000000003</v>
      </c>
      <c r="K56" s="231">
        <v>268.07800000000003</v>
      </c>
      <c r="L56" s="231">
        <v>247.09</v>
      </c>
      <c r="M56" s="232">
        <v>245.55700000000002</v>
      </c>
      <c r="N56" s="232">
        <v>263.20100000000002</v>
      </c>
      <c r="O56" s="232">
        <v>252.69399999999999</v>
      </c>
      <c r="P56" s="231">
        <v>252.69399999999999</v>
      </c>
      <c r="Q56" s="231">
        <v>250.58099999999996</v>
      </c>
      <c r="R56" s="232">
        <v>236.11500000000001</v>
      </c>
      <c r="S56" s="215"/>
      <c r="T56" s="186"/>
      <c r="U56" s="210"/>
    </row>
    <row r="57" spans="1:21" s="219" customFormat="1">
      <c r="A57" s="215" t="s">
        <v>217</v>
      </c>
      <c r="B57" s="231">
        <v>1380.7905126456017</v>
      </c>
      <c r="C57" s="232">
        <v>1389.5871172556388</v>
      </c>
      <c r="D57" s="232">
        <v>1426.5814547708619</v>
      </c>
      <c r="E57" s="232">
        <v>1331.7055780293417</v>
      </c>
      <c r="F57" s="231">
        <v>1331.7055780293417</v>
      </c>
      <c r="G57" s="231">
        <v>1349.4459999999999</v>
      </c>
      <c r="H57" s="232">
        <v>1373.0200000000002</v>
      </c>
      <c r="I57" s="232">
        <v>1337.7539999999999</v>
      </c>
      <c r="J57" s="232">
        <v>1368.7939999999999</v>
      </c>
      <c r="K57" s="231">
        <v>1368.7939999999999</v>
      </c>
      <c r="L57" s="231">
        <v>1351.0940000000001</v>
      </c>
      <c r="M57" s="232">
        <v>1342.0409999999999</v>
      </c>
      <c r="N57" s="232">
        <v>1369.732</v>
      </c>
      <c r="O57" s="232">
        <v>1378.049</v>
      </c>
      <c r="P57" s="231">
        <v>1378.049</v>
      </c>
      <c r="Q57" s="231">
        <v>1397.2529999999999</v>
      </c>
      <c r="R57" s="232">
        <v>1414.165</v>
      </c>
      <c r="S57" s="215"/>
      <c r="T57" s="186"/>
      <c r="U57" s="210"/>
    </row>
    <row r="58" spans="1:21" ht="15.75" thickBot="1">
      <c r="A58" s="208"/>
      <c r="B58" s="207"/>
      <c r="C58" s="208"/>
      <c r="D58" s="208"/>
      <c r="E58" s="208"/>
      <c r="F58" s="207"/>
      <c r="G58" s="207"/>
      <c r="H58" s="208"/>
      <c r="I58" s="208"/>
      <c r="J58" s="208"/>
      <c r="K58" s="207"/>
      <c r="L58" s="207"/>
      <c r="M58" s="208"/>
      <c r="N58" s="208"/>
      <c r="O58" s="208"/>
      <c r="P58" s="209"/>
      <c r="Q58" s="207"/>
      <c r="R58" s="208"/>
    </row>
    <row r="59" spans="1:21">
      <c r="B59" s="236"/>
      <c r="C59" s="237"/>
      <c r="D59" s="237"/>
      <c r="E59" s="237"/>
      <c r="F59" s="249"/>
      <c r="G59" s="237"/>
      <c r="H59" s="237"/>
      <c r="I59" s="237"/>
      <c r="J59" s="237"/>
      <c r="K59" s="249"/>
      <c r="L59" s="236"/>
      <c r="M59" s="237"/>
      <c r="N59" s="237"/>
      <c r="O59" s="237"/>
      <c r="P59" s="213"/>
      <c r="Q59" s="236"/>
      <c r="R59" s="237"/>
    </row>
    <row r="60" spans="1:21" ht="17.25">
      <c r="A60" s="243" t="s">
        <v>219</v>
      </c>
      <c r="B60" s="211"/>
      <c r="C60" s="212"/>
      <c r="D60" s="212"/>
      <c r="E60" s="212"/>
      <c r="F60" s="213"/>
      <c r="G60" s="212"/>
      <c r="H60" s="212"/>
      <c r="I60" s="212"/>
      <c r="J60" s="212"/>
      <c r="K60" s="213"/>
      <c r="L60" s="211"/>
      <c r="M60" s="212"/>
      <c r="N60" s="212"/>
      <c r="O60" s="212"/>
      <c r="P60" s="213"/>
      <c r="Q60" s="211"/>
      <c r="R60" s="212"/>
      <c r="T60" s="212"/>
      <c r="U60" s="212"/>
    </row>
    <row r="61" spans="1:21">
      <c r="B61" s="211"/>
      <c r="C61" s="212"/>
      <c r="D61" s="212"/>
      <c r="E61" s="212"/>
      <c r="F61" s="213"/>
      <c r="G61" s="212"/>
      <c r="H61" s="212"/>
      <c r="I61" s="212"/>
      <c r="J61" s="212"/>
      <c r="K61" s="213"/>
      <c r="L61" s="211"/>
      <c r="M61" s="212"/>
      <c r="N61" s="212"/>
      <c r="O61" s="289"/>
      <c r="P61" s="213"/>
      <c r="Q61" s="211"/>
      <c r="R61" s="212"/>
      <c r="T61" s="212"/>
      <c r="U61" s="212"/>
    </row>
    <row r="62" spans="1:21" s="219" customFormat="1">
      <c r="A62" s="215" t="s">
        <v>273</v>
      </c>
      <c r="B62" s="215"/>
      <c r="C62" s="217"/>
      <c r="D62" s="217"/>
      <c r="E62" s="217"/>
      <c r="F62" s="218"/>
      <c r="G62" s="215"/>
      <c r="H62" s="217"/>
      <c r="I62" s="217">
        <v>15.568999999999996</v>
      </c>
      <c r="J62" s="217">
        <v>2.4310000000000045</v>
      </c>
      <c r="K62" s="233">
        <v>57.014000000000003</v>
      </c>
      <c r="L62" s="231">
        <v>10.010999999999999</v>
      </c>
      <c r="M62" s="232">
        <v>13.922000000000001</v>
      </c>
      <c r="N62" s="232">
        <v>19.183999999999997</v>
      </c>
      <c r="O62" s="232">
        <v>19.861000000000004</v>
      </c>
      <c r="P62" s="233">
        <v>62.978000000000002</v>
      </c>
      <c r="Q62" s="231">
        <v>18.692</v>
      </c>
      <c r="R62" s="232">
        <v>24.334000000000003</v>
      </c>
      <c r="S62" s="190"/>
      <c r="T62" s="215"/>
    </row>
    <row r="63" spans="1:21" ht="5.25" customHeight="1">
      <c r="C63" s="221"/>
      <c r="D63" s="221"/>
      <c r="E63" s="221"/>
      <c r="F63" s="222"/>
      <c r="H63" s="212"/>
      <c r="I63" s="217">
        <v>0</v>
      </c>
      <c r="J63" s="217">
        <v>0</v>
      </c>
      <c r="K63" s="220"/>
      <c r="L63" s="220"/>
      <c r="M63" s="221"/>
      <c r="N63" s="221"/>
      <c r="O63" s="221"/>
      <c r="P63" s="220"/>
      <c r="Q63" s="220"/>
      <c r="R63" s="221"/>
      <c r="S63" s="188"/>
    </row>
    <row r="64" spans="1:21">
      <c r="A64" s="372" t="s">
        <v>313</v>
      </c>
      <c r="B64" s="372"/>
      <c r="C64" s="238"/>
      <c r="D64" s="238"/>
      <c r="E64" s="238"/>
      <c r="F64" s="246"/>
      <c r="H64" s="221"/>
      <c r="I64" s="221">
        <v>14.315999999999999</v>
      </c>
      <c r="J64" s="221">
        <v>14.991999999999997</v>
      </c>
      <c r="K64" s="222">
        <v>53.735999999999997</v>
      </c>
      <c r="L64" s="220">
        <v>13.414</v>
      </c>
      <c r="M64" s="221">
        <v>13.055999999999999</v>
      </c>
      <c r="N64" s="221">
        <v>14.151000000000003</v>
      </c>
      <c r="O64" s="221">
        <v>12.662999999999997</v>
      </c>
      <c r="P64" s="222">
        <v>53.283999999999999</v>
      </c>
      <c r="Q64" s="220">
        <v>14.207000000000001</v>
      </c>
      <c r="R64" s="221">
        <v>15.015000000000001</v>
      </c>
      <c r="S64" s="191"/>
    </row>
    <row r="65" spans="1:22">
      <c r="A65" s="372" t="s">
        <v>299</v>
      </c>
      <c r="B65" s="372"/>
      <c r="C65" s="238"/>
      <c r="D65" s="238"/>
      <c r="E65" s="238"/>
      <c r="F65" s="246"/>
      <c r="H65" s="221"/>
      <c r="I65" s="221">
        <v>2.4329999999999998</v>
      </c>
      <c r="J65" s="221">
        <v>2.1840000000000002</v>
      </c>
      <c r="K65" s="222">
        <v>8.4550000000000001</v>
      </c>
      <c r="L65" s="220">
        <v>1.7929999999999999</v>
      </c>
      <c r="M65" s="221">
        <v>1.2929999999999999</v>
      </c>
      <c r="N65" s="221">
        <v>1.1720000000000002</v>
      </c>
      <c r="O65" s="221">
        <v>4.8519999999999994</v>
      </c>
      <c r="P65" s="222">
        <v>9.11</v>
      </c>
      <c r="Q65" s="220">
        <v>5.1609999999999996</v>
      </c>
      <c r="R65" s="221">
        <v>3.1159999999999997</v>
      </c>
      <c r="S65" s="190"/>
      <c r="V65" s="212"/>
    </row>
    <row r="66" spans="1:22">
      <c r="A66" s="372" t="s">
        <v>300</v>
      </c>
      <c r="B66" s="372"/>
      <c r="C66" s="238"/>
      <c r="D66" s="238"/>
      <c r="E66" s="238"/>
      <c r="F66" s="246"/>
      <c r="H66" s="221"/>
      <c r="I66" s="221">
        <v>0.35700000000000004</v>
      </c>
      <c r="J66" s="221">
        <v>0.49399999999999988</v>
      </c>
      <c r="K66" s="222">
        <v>1.2689999999999999</v>
      </c>
      <c r="L66" s="220">
        <v>0.247</v>
      </c>
      <c r="M66" s="221">
        <v>0.23799999999999999</v>
      </c>
      <c r="N66" s="221">
        <v>0.254</v>
      </c>
      <c r="O66" s="221">
        <v>0.23899999999999999</v>
      </c>
      <c r="P66" s="222">
        <v>0.97799999999999998</v>
      </c>
      <c r="Q66" s="220">
        <v>0.16400000000000001</v>
      </c>
      <c r="R66" s="221">
        <v>0.52699999999999991</v>
      </c>
      <c r="S66" s="190"/>
      <c r="V66" s="212"/>
    </row>
    <row r="67" spans="1:22">
      <c r="A67" s="372" t="s">
        <v>302</v>
      </c>
      <c r="B67" s="372"/>
      <c r="C67" s="221"/>
      <c r="D67" s="221"/>
      <c r="E67" s="221"/>
      <c r="F67" s="222"/>
      <c r="H67" s="221"/>
      <c r="I67" s="221">
        <v>-3.3180000000000005</v>
      </c>
      <c r="J67" s="221">
        <v>0.11500000000000021</v>
      </c>
      <c r="K67" s="222">
        <v>-4.2240000000000002</v>
      </c>
      <c r="L67" s="220">
        <v>-0.73299999999999998</v>
      </c>
      <c r="M67" s="221">
        <v>-0.84</v>
      </c>
      <c r="N67" s="221">
        <v>-1.056</v>
      </c>
      <c r="O67" s="221">
        <v>-0.34600000000000009</v>
      </c>
      <c r="P67" s="222">
        <v>-2.9750000000000001</v>
      </c>
      <c r="Q67" s="220">
        <v>6.9000000000000006E-2</v>
      </c>
      <c r="R67" s="221">
        <v>0.189</v>
      </c>
      <c r="S67" s="190"/>
      <c r="V67" s="212"/>
    </row>
    <row r="68" spans="1:22">
      <c r="A68" s="372" t="s">
        <v>303</v>
      </c>
      <c r="B68" s="372"/>
      <c r="C68" s="221"/>
      <c r="D68" s="221"/>
      <c r="E68" s="221"/>
      <c r="F68" s="222"/>
      <c r="H68" s="221"/>
      <c r="I68" s="221">
        <v>9.9030000000000005</v>
      </c>
      <c r="J68" s="221">
        <v>9.8309999999999995</v>
      </c>
      <c r="K68" s="222">
        <v>29.291</v>
      </c>
      <c r="L68" s="220">
        <v>-0.371</v>
      </c>
      <c r="M68" s="221">
        <v>12.413386741270486</v>
      </c>
      <c r="N68" s="221">
        <v>3.8094143279762758</v>
      </c>
      <c r="O68" s="221">
        <v>2.1921989307532392</v>
      </c>
      <c r="P68" s="222">
        <v>18.044</v>
      </c>
      <c r="Q68" s="220">
        <v>0.13200000000000001</v>
      </c>
      <c r="R68" s="221">
        <v>12.542</v>
      </c>
      <c r="V68" s="212"/>
    </row>
    <row r="69" spans="1:22">
      <c r="A69" s="372" t="s">
        <v>198</v>
      </c>
      <c r="B69" s="372"/>
      <c r="C69" s="221"/>
      <c r="D69" s="221"/>
      <c r="E69" s="221"/>
      <c r="F69" s="222"/>
      <c r="H69" s="221"/>
      <c r="I69" s="221">
        <v>-0.26500000000000001</v>
      </c>
      <c r="J69" s="221">
        <v>-4.2240000000000002</v>
      </c>
      <c r="K69" s="222">
        <v>-5.2960000000000003</v>
      </c>
      <c r="L69" s="220">
        <v>5.6079999999999997</v>
      </c>
      <c r="M69" s="221">
        <v>-6.0149999999999997</v>
      </c>
      <c r="N69" s="221">
        <v>-0.16499999999999998</v>
      </c>
      <c r="O69" s="221">
        <v>-0.17500000000000004</v>
      </c>
      <c r="P69" s="222">
        <v>-0.74700000000000011</v>
      </c>
      <c r="Q69" s="220">
        <v>5.7839999999999998</v>
      </c>
      <c r="R69" s="221">
        <v>-6.6909999999999998</v>
      </c>
      <c r="S69" s="190"/>
      <c r="V69" s="212"/>
    </row>
    <row r="70" spans="1:22">
      <c r="A70" s="372" t="s">
        <v>304</v>
      </c>
      <c r="B70" s="372"/>
      <c r="C70" s="221"/>
      <c r="D70" s="221"/>
      <c r="E70" s="221"/>
      <c r="F70" s="222"/>
      <c r="H70" s="221"/>
      <c r="I70" s="221">
        <v>1.1850000000000001</v>
      </c>
      <c r="J70" s="221">
        <v>0.23799999999999999</v>
      </c>
      <c r="K70" s="222">
        <v>-1.1240000000000001</v>
      </c>
      <c r="L70" s="220">
        <v>-0.31900000000000001</v>
      </c>
      <c r="M70" s="221">
        <v>-4.6524433299999979</v>
      </c>
      <c r="N70" s="221">
        <v>1.8311657899999978</v>
      </c>
      <c r="O70" s="221">
        <v>1.8972775399999999</v>
      </c>
      <c r="P70" s="222">
        <v>-1.2430000000000001</v>
      </c>
      <c r="Q70" s="220">
        <v>-0.33300000000000002</v>
      </c>
      <c r="R70" s="221">
        <v>-0.33100000000000002</v>
      </c>
      <c r="S70" s="190"/>
      <c r="V70" s="212"/>
    </row>
    <row r="71" spans="1:22">
      <c r="A71" s="372" t="s">
        <v>301</v>
      </c>
      <c r="B71" s="372"/>
      <c r="C71" s="221"/>
      <c r="D71" s="221"/>
      <c r="E71" s="221"/>
      <c r="F71" s="222"/>
      <c r="H71" s="221"/>
      <c r="I71" s="221">
        <v>0.95799999999999974</v>
      </c>
      <c r="J71" s="221">
        <v>-5.8330000000000002</v>
      </c>
      <c r="K71" s="222">
        <v>-3.5649999999999999</v>
      </c>
      <c r="L71" s="220">
        <v>-5.8999999999999997E-2</v>
      </c>
      <c r="M71" s="221">
        <v>-1</v>
      </c>
      <c r="N71" s="221">
        <v>1.681</v>
      </c>
      <c r="O71" s="221">
        <v>3.0569999999999999</v>
      </c>
      <c r="P71" s="222">
        <v>3.6790000000000003</v>
      </c>
      <c r="Q71" s="220">
        <v>4.5999999999999996</v>
      </c>
      <c r="R71" s="221">
        <v>2.0360000000000005</v>
      </c>
      <c r="S71" s="190"/>
      <c r="V71" s="212"/>
    </row>
    <row r="72" spans="1:22">
      <c r="A72" s="372" t="s">
        <v>295</v>
      </c>
      <c r="B72" s="215"/>
      <c r="C72" s="221"/>
      <c r="D72" s="221"/>
      <c r="E72" s="221"/>
      <c r="F72" s="222"/>
      <c r="H72" s="221"/>
      <c r="I72" s="221">
        <v>-0.17599999999999993</v>
      </c>
      <c r="J72" s="221">
        <v>0.57699999999999996</v>
      </c>
      <c r="K72" s="222">
        <v>0</v>
      </c>
      <c r="L72" s="220">
        <v>0</v>
      </c>
      <c r="M72" s="221">
        <v>-0.63800000000000001</v>
      </c>
      <c r="N72" s="221">
        <v>-0.31899999999999995</v>
      </c>
      <c r="O72" s="221">
        <v>0.95699999999999996</v>
      </c>
      <c r="P72" s="222">
        <v>0</v>
      </c>
      <c r="Q72" s="220">
        <v>0</v>
      </c>
      <c r="R72" s="221"/>
      <c r="S72" s="190"/>
      <c r="V72" s="212"/>
    </row>
    <row r="73" spans="1:22" s="219" customFormat="1">
      <c r="A73" s="215" t="s">
        <v>364</v>
      </c>
      <c r="B73" s="186"/>
      <c r="C73" s="217"/>
      <c r="D73" s="217"/>
      <c r="E73" s="217"/>
      <c r="F73" s="218"/>
      <c r="G73" s="215"/>
      <c r="H73" s="221"/>
      <c r="I73" s="217">
        <v>25.393000000000001</v>
      </c>
      <c r="J73" s="217">
        <v>18.374000000000002</v>
      </c>
      <c r="K73" s="233">
        <v>78.542000000000002</v>
      </c>
      <c r="L73" s="231">
        <v>19.579999999999998</v>
      </c>
      <c r="M73" s="232">
        <v>13.85494341127049</v>
      </c>
      <c r="N73" s="232">
        <v>21.358580117976274</v>
      </c>
      <c r="O73" s="232">
        <v>25.336476470753233</v>
      </c>
      <c r="P73" s="233">
        <v>80.13</v>
      </c>
      <c r="Q73" s="231">
        <v>29.783999999999999</v>
      </c>
      <c r="R73" s="232">
        <v>26.402999999999999</v>
      </c>
      <c r="S73" s="215"/>
      <c r="T73" s="215"/>
      <c r="V73" s="291"/>
    </row>
    <row r="74" spans="1:22" ht="11.25" customHeight="1">
      <c r="B74" s="372"/>
      <c r="C74" s="221"/>
      <c r="D74" s="221"/>
      <c r="E74" s="221"/>
      <c r="F74" s="222"/>
      <c r="G74" s="221"/>
      <c r="H74" s="212"/>
      <c r="I74" s="212"/>
      <c r="J74" s="383"/>
      <c r="K74" s="222"/>
      <c r="L74" s="220"/>
      <c r="M74" s="221"/>
      <c r="N74" s="221"/>
      <c r="O74" s="221"/>
      <c r="P74" s="222"/>
      <c r="Q74" s="220"/>
      <c r="R74" s="221"/>
      <c r="V74" s="212"/>
    </row>
    <row r="75" spans="1:22">
      <c r="A75" s="372" t="s">
        <v>127</v>
      </c>
      <c r="B75" s="372"/>
      <c r="C75" s="221"/>
      <c r="D75" s="221"/>
      <c r="E75" s="221"/>
      <c r="F75" s="222"/>
      <c r="G75" s="221"/>
      <c r="H75" s="221"/>
      <c r="I75" s="221">
        <v>7.5699999999999985</v>
      </c>
      <c r="J75" s="221">
        <v>11.716000000000001</v>
      </c>
      <c r="K75" s="220">
        <v>27.952999999999999</v>
      </c>
      <c r="L75" s="220">
        <v>-4.032</v>
      </c>
      <c r="M75" s="221">
        <v>25.752724560000001</v>
      </c>
      <c r="N75" s="221">
        <v>-17.468</v>
      </c>
      <c r="O75" s="221">
        <v>-28.299724560000001</v>
      </c>
      <c r="P75" s="220">
        <v>-24.047000000000001</v>
      </c>
      <c r="Q75" s="220">
        <v>17.977</v>
      </c>
      <c r="R75" s="221">
        <v>7.1119999999999983</v>
      </c>
      <c r="V75" s="212"/>
    </row>
    <row r="76" spans="1:22">
      <c r="A76" s="372" t="s">
        <v>274</v>
      </c>
      <c r="B76" s="372"/>
      <c r="C76" s="221"/>
      <c r="D76" s="221"/>
      <c r="E76" s="221"/>
      <c r="F76" s="222"/>
      <c r="G76" s="221"/>
      <c r="H76" s="221"/>
      <c r="I76" s="221">
        <v>-0.33200000000000029</v>
      </c>
      <c r="J76" s="221">
        <v>-13.457000000000001</v>
      </c>
      <c r="K76" s="220">
        <v>-10.823</v>
      </c>
      <c r="L76" s="220">
        <v>7.8840000000000003</v>
      </c>
      <c r="M76" s="221">
        <v>-5.1370000000000005</v>
      </c>
      <c r="N76" s="221">
        <v>10.887</v>
      </c>
      <c r="O76" s="221">
        <v>4.5500000000000007</v>
      </c>
      <c r="P76" s="220">
        <v>18.184000000000001</v>
      </c>
      <c r="Q76" s="220">
        <v>-3.774</v>
      </c>
      <c r="R76" s="221">
        <v>0.94</v>
      </c>
      <c r="V76" s="212"/>
    </row>
    <row r="77" spans="1:22">
      <c r="A77" s="372" t="s">
        <v>312</v>
      </c>
      <c r="B77" s="372"/>
      <c r="C77" s="221"/>
      <c r="D77" s="221"/>
      <c r="E77" s="221"/>
      <c r="F77" s="222"/>
      <c r="G77" s="221"/>
      <c r="H77" s="221"/>
      <c r="I77" s="221">
        <v>-24.210999999999999</v>
      </c>
      <c r="J77" s="221">
        <v>16.427</v>
      </c>
      <c r="K77" s="220">
        <v>-7.9740000000000002</v>
      </c>
      <c r="L77" s="220">
        <v>-18.007000000000001</v>
      </c>
      <c r="M77" s="221">
        <v>-6.791999999999998</v>
      </c>
      <c r="N77" s="221">
        <v>10.875999999999999</v>
      </c>
      <c r="O77" s="221">
        <v>0.14799999999999969</v>
      </c>
      <c r="P77" s="220">
        <v>-13.775</v>
      </c>
      <c r="Q77" s="220">
        <v>-2.7250000000000001</v>
      </c>
      <c r="R77" s="221">
        <v>-2.7609999999999997</v>
      </c>
      <c r="V77" s="212"/>
    </row>
    <row r="78" spans="1:22">
      <c r="A78" s="372" t="s">
        <v>129</v>
      </c>
      <c r="B78" s="215"/>
      <c r="C78" s="221"/>
      <c r="D78" s="221"/>
      <c r="E78" s="221"/>
      <c r="F78" s="222"/>
      <c r="G78" s="221"/>
      <c r="H78" s="221"/>
      <c r="I78" s="221">
        <v>2.7809999999999988</v>
      </c>
      <c r="J78" s="221">
        <v>0.2629999999999999</v>
      </c>
      <c r="K78" s="220">
        <v>-8.3320000000000007</v>
      </c>
      <c r="L78" s="220">
        <v>1.492</v>
      </c>
      <c r="M78" s="221">
        <v>2.84</v>
      </c>
      <c r="N78" s="221">
        <v>8.2540000000000013</v>
      </c>
      <c r="O78" s="221">
        <v>5.7279999999999998</v>
      </c>
      <c r="P78" s="220">
        <v>18.314</v>
      </c>
      <c r="Q78" s="220">
        <v>7.2770000000000001</v>
      </c>
      <c r="R78" s="221">
        <v>5.8969999999999994</v>
      </c>
      <c r="S78" s="212"/>
      <c r="V78" s="212"/>
    </row>
    <row r="79" spans="1:22" s="219" customFormat="1">
      <c r="A79" s="215" t="s">
        <v>365</v>
      </c>
      <c r="B79" s="186"/>
      <c r="C79" s="217"/>
      <c r="D79" s="217"/>
      <c r="E79" s="217"/>
      <c r="F79" s="218"/>
      <c r="G79" s="217"/>
      <c r="H79" s="217"/>
      <c r="I79" s="217">
        <v>-14.192</v>
      </c>
      <c r="J79" s="217">
        <v>14.949</v>
      </c>
      <c r="K79" s="216">
        <v>0.82399999999999995</v>
      </c>
      <c r="L79" s="216">
        <v>-12.663</v>
      </c>
      <c r="M79" s="217">
        <v>16.663724560000002</v>
      </c>
      <c r="N79" s="217">
        <v>12.548999999999999</v>
      </c>
      <c r="O79" s="217">
        <v>-17.873724560000003</v>
      </c>
      <c r="P79" s="216">
        <v>-1.3240000000000016</v>
      </c>
      <c r="Q79" s="216">
        <v>18.754999999999999</v>
      </c>
      <c r="R79" s="217">
        <v>11.188000000000002</v>
      </c>
      <c r="S79" s="291"/>
      <c r="T79" s="215"/>
      <c r="V79" s="291"/>
    </row>
    <row r="80" spans="1:22" s="219" customFormat="1" ht="9" customHeight="1">
      <c r="A80" s="186"/>
      <c r="B80" s="372"/>
      <c r="C80" s="217"/>
      <c r="D80" s="217"/>
      <c r="E80" s="217"/>
      <c r="F80" s="218"/>
      <c r="G80" s="217"/>
      <c r="H80" s="212"/>
      <c r="I80" s="212"/>
      <c r="J80" s="221"/>
      <c r="K80" s="218"/>
      <c r="L80" s="216"/>
      <c r="M80" s="217"/>
      <c r="N80" s="217"/>
      <c r="O80" s="217"/>
      <c r="P80" s="218"/>
      <c r="Q80" s="216"/>
      <c r="R80" s="217"/>
      <c r="S80" s="190"/>
      <c r="T80" s="215"/>
      <c r="V80" s="291"/>
    </row>
    <row r="81" spans="1:22">
      <c r="A81" s="372" t="s">
        <v>305</v>
      </c>
      <c r="B81" s="217"/>
      <c r="C81" s="217"/>
      <c r="D81" s="221"/>
      <c r="E81" s="221"/>
      <c r="F81" s="222"/>
      <c r="G81" s="221"/>
      <c r="H81" s="221"/>
      <c r="I81" s="221">
        <v>-6.4030000000000005</v>
      </c>
      <c r="J81" s="221">
        <v>-8.4860000000000007</v>
      </c>
      <c r="K81" s="222">
        <v>-28.036000000000001</v>
      </c>
      <c r="L81" s="220">
        <v>-5.03</v>
      </c>
      <c r="M81" s="221">
        <v>-6.1029999999999989</v>
      </c>
      <c r="N81" s="221">
        <v>-4.6160000000000014</v>
      </c>
      <c r="O81" s="221">
        <v>-5.793000000000001</v>
      </c>
      <c r="P81" s="222">
        <v>-21.542000000000002</v>
      </c>
      <c r="Q81" s="220">
        <v>-1.57</v>
      </c>
      <c r="R81" s="221">
        <v>-2.3879999999999999</v>
      </c>
      <c r="S81" s="190"/>
      <c r="V81" s="212"/>
    </row>
    <row r="82" spans="1:22">
      <c r="A82" s="372" t="s">
        <v>306</v>
      </c>
      <c r="B82" s="217"/>
      <c r="C82" s="217"/>
      <c r="D82" s="221"/>
      <c r="E82" s="221"/>
      <c r="F82" s="222"/>
      <c r="G82" s="221"/>
      <c r="H82" s="221"/>
      <c r="I82" s="221">
        <v>0.84399999999999997</v>
      </c>
      <c r="J82" s="221">
        <v>3.6450000000000005</v>
      </c>
      <c r="K82" s="222">
        <v>5.2960000000000003</v>
      </c>
      <c r="L82" s="220">
        <v>0.25900000000000001</v>
      </c>
      <c r="M82" s="221">
        <v>0.191</v>
      </c>
      <c r="N82" s="221">
        <v>0.11100000000000004</v>
      </c>
      <c r="O82" s="221">
        <v>0.18599999999999994</v>
      </c>
      <c r="P82" s="222">
        <v>0.747</v>
      </c>
      <c r="Q82" s="220">
        <v>0.2</v>
      </c>
      <c r="R82" s="221">
        <v>0.70700000000000007</v>
      </c>
      <c r="S82" s="190"/>
      <c r="V82" s="212"/>
    </row>
    <row r="83" spans="1:22">
      <c r="A83" s="372" t="s">
        <v>314</v>
      </c>
      <c r="B83" s="217"/>
      <c r="C83" s="217"/>
      <c r="D83" s="221"/>
      <c r="E83" s="221"/>
      <c r="F83" s="222"/>
      <c r="G83" s="221"/>
      <c r="H83" s="221"/>
      <c r="I83" s="221">
        <v>0</v>
      </c>
      <c r="J83" s="221">
        <v>-2.907</v>
      </c>
      <c r="K83" s="222">
        <v>-2.907</v>
      </c>
      <c r="L83" s="220">
        <v>0</v>
      </c>
      <c r="M83" s="221">
        <v>-1.054</v>
      </c>
      <c r="N83" s="221">
        <v>0</v>
      </c>
      <c r="O83" s="221">
        <v>-8.3620000000000001</v>
      </c>
      <c r="P83" s="222">
        <v>-9.4160000000000004</v>
      </c>
      <c r="Q83" s="220">
        <v>0</v>
      </c>
      <c r="R83" s="221">
        <v>-5.7409999999999997</v>
      </c>
      <c r="S83" s="190"/>
      <c r="V83" s="212"/>
    </row>
    <row r="84" spans="1:22" s="219" customFormat="1">
      <c r="A84" s="384" t="s">
        <v>275</v>
      </c>
      <c r="B84" s="217"/>
      <c r="C84" s="217"/>
      <c r="D84" s="217"/>
      <c r="E84" s="217"/>
      <c r="F84" s="222"/>
      <c r="G84" s="221"/>
      <c r="H84" s="221"/>
      <c r="I84" s="217">
        <v>-5.5590000000000011</v>
      </c>
      <c r="J84" s="217">
        <v>-7.7479999999999976</v>
      </c>
      <c r="K84" s="218">
        <v>-25.646999999999998</v>
      </c>
      <c r="L84" s="216">
        <v>-4.7709999999999999</v>
      </c>
      <c r="M84" s="217">
        <v>-6.9660000000000002</v>
      </c>
      <c r="N84" s="217">
        <v>-4.5050000000000008</v>
      </c>
      <c r="O84" s="217">
        <v>-13.968999999999998</v>
      </c>
      <c r="P84" s="218">
        <v>-30.210999999999999</v>
      </c>
      <c r="Q84" s="216">
        <v>-1.37</v>
      </c>
      <c r="R84" s="217">
        <v>-7.4219999999999997</v>
      </c>
      <c r="S84" s="189"/>
      <c r="T84" s="215"/>
      <c r="V84" s="291"/>
    </row>
    <row r="85" spans="1:22">
      <c r="A85" s="247"/>
      <c r="B85" s="217"/>
      <c r="C85" s="217"/>
      <c r="D85" s="221"/>
      <c r="E85" s="221"/>
      <c r="F85" s="222"/>
      <c r="G85" s="221"/>
      <c r="H85" s="221"/>
      <c r="I85" s="221"/>
      <c r="J85" s="383"/>
      <c r="K85" s="222"/>
      <c r="L85" s="220"/>
      <c r="M85" s="221"/>
      <c r="N85" s="221"/>
      <c r="O85" s="221"/>
      <c r="P85" s="222"/>
      <c r="Q85" s="220"/>
      <c r="R85" s="221"/>
      <c r="S85" s="190"/>
      <c r="V85" s="212"/>
    </row>
    <row r="86" spans="1:22" s="219" customFormat="1">
      <c r="A86" s="384" t="s">
        <v>297</v>
      </c>
      <c r="B86" s="216"/>
      <c r="C86" s="217"/>
      <c r="D86" s="217"/>
      <c r="E86" s="217"/>
      <c r="F86" s="222"/>
      <c r="G86" s="221"/>
      <c r="H86" s="217"/>
      <c r="I86" s="217">
        <v>21.211000000000006</v>
      </c>
      <c r="J86" s="217">
        <v>28.006</v>
      </c>
      <c r="K86" s="218">
        <v>110.733</v>
      </c>
      <c r="L86" s="216">
        <v>12.157</v>
      </c>
      <c r="M86" s="217">
        <v>37.474667971270492</v>
      </c>
      <c r="N86" s="217">
        <v>48.586580117976276</v>
      </c>
      <c r="O86" s="217">
        <v>13.354751910753222</v>
      </c>
      <c r="P86" s="218">
        <v>111.57299999999999</v>
      </c>
      <c r="Q86" s="216">
        <v>65.861000000000004</v>
      </c>
      <c r="R86" s="217">
        <v>54.503</v>
      </c>
      <c r="S86" s="189"/>
      <c r="T86" s="215"/>
      <c r="V86" s="291"/>
    </row>
    <row r="87" spans="1:22" ht="6.75" customHeight="1" thickBot="1">
      <c r="A87" s="385"/>
      <c r="B87" s="239"/>
      <c r="C87" s="240"/>
      <c r="D87" s="240"/>
      <c r="E87" s="240"/>
      <c r="F87" s="239"/>
      <c r="G87" s="239"/>
      <c r="H87" s="240"/>
      <c r="I87" s="240"/>
      <c r="J87" s="240"/>
      <c r="K87" s="239"/>
      <c r="L87" s="239"/>
      <c r="M87" s="240"/>
      <c r="N87" s="240"/>
      <c r="O87" s="240"/>
      <c r="P87" s="241"/>
      <c r="Q87" s="239"/>
      <c r="R87" s="240"/>
      <c r="S87" s="287"/>
      <c r="V87" s="212"/>
    </row>
    <row r="88" spans="1:22" ht="12.75" customHeight="1">
      <c r="A88" s="386"/>
      <c r="B88" s="242"/>
      <c r="C88" s="242"/>
      <c r="D88" s="242"/>
      <c r="E88" s="242"/>
      <c r="F88" s="213"/>
      <c r="G88" s="242"/>
      <c r="H88" s="242"/>
      <c r="I88" s="242"/>
      <c r="J88" s="242"/>
      <c r="K88" s="248"/>
      <c r="L88" s="242"/>
      <c r="M88" s="242"/>
      <c r="N88" s="242"/>
      <c r="O88" s="242"/>
      <c r="P88" s="248"/>
      <c r="Q88" s="242"/>
      <c r="R88" s="242"/>
      <c r="S88" s="212"/>
      <c r="V88" s="212"/>
    </row>
    <row r="89" spans="1:22">
      <c r="A89" s="387" t="s">
        <v>130</v>
      </c>
      <c r="F89" s="213"/>
      <c r="G89" s="242"/>
      <c r="H89" s="242"/>
      <c r="I89" s="221">
        <v>-39.468000000000004</v>
      </c>
      <c r="J89" s="221">
        <v>-18.092999999999989</v>
      </c>
      <c r="K89" s="222">
        <v>-94.894999999999996</v>
      </c>
      <c r="L89" s="220">
        <v>-17.186</v>
      </c>
      <c r="M89" s="221">
        <v>-19.087000000000003</v>
      </c>
      <c r="N89" s="221">
        <v>-23.980999999999995</v>
      </c>
      <c r="O89" s="221">
        <v>-44.133000000000003</v>
      </c>
      <c r="P89" s="222">
        <v>-104.387</v>
      </c>
      <c r="Q89" s="220">
        <v>-26.603999999999999</v>
      </c>
      <c r="R89" s="221">
        <v>-26.052</v>
      </c>
      <c r="S89" s="212"/>
      <c r="V89" s="212"/>
    </row>
    <row r="90" spans="1:22">
      <c r="A90" s="387" t="s">
        <v>131</v>
      </c>
      <c r="F90" s="213"/>
      <c r="I90" s="221">
        <v>0.13800000000000001</v>
      </c>
      <c r="J90" s="221">
        <v>-9.1000000000000025E-2</v>
      </c>
      <c r="K90" s="222">
        <v>-0.44700000000000001</v>
      </c>
      <c r="L90" s="220">
        <v>0</v>
      </c>
      <c r="M90" s="221">
        <v>0</v>
      </c>
      <c r="N90" s="221">
        <v>0</v>
      </c>
      <c r="O90" s="221">
        <v>-16.052</v>
      </c>
      <c r="P90" s="222">
        <v>-16.052</v>
      </c>
      <c r="Q90" s="220">
        <v>0</v>
      </c>
      <c r="R90" s="221">
        <v>-2.2130000000000001</v>
      </c>
      <c r="S90" s="212"/>
      <c r="V90" s="212"/>
    </row>
    <row r="91" spans="1:22">
      <c r="A91" s="387" t="s">
        <v>220</v>
      </c>
      <c r="F91" s="213"/>
      <c r="I91" s="221">
        <v>-1.2922238399999997</v>
      </c>
      <c r="J91" s="221">
        <v>-1.8759999999999999</v>
      </c>
      <c r="K91" s="222">
        <v>0</v>
      </c>
      <c r="L91" s="220">
        <v>-7.0000000000000007E-2</v>
      </c>
      <c r="M91" s="221">
        <v>5.115117000000001E-2</v>
      </c>
      <c r="N91" s="221">
        <v>-0.32677676457566635</v>
      </c>
      <c r="O91" s="221">
        <v>0.17262559457566634</v>
      </c>
      <c r="P91" s="222">
        <v>-0.17299999999999999</v>
      </c>
      <c r="Q91" s="220">
        <v>-0.34699999999999998</v>
      </c>
      <c r="R91" s="221">
        <v>1.5680000000000001</v>
      </c>
      <c r="S91" s="212"/>
      <c r="T91" s="212"/>
      <c r="U91" s="286"/>
      <c r="V91" s="212"/>
    </row>
    <row r="92" spans="1:22" s="219" customFormat="1">
      <c r="A92" s="384" t="s">
        <v>307</v>
      </c>
      <c r="B92" s="215"/>
      <c r="C92" s="215"/>
      <c r="D92" s="215"/>
      <c r="E92" s="215"/>
      <c r="F92" s="296"/>
      <c r="G92" s="215"/>
      <c r="H92" s="215"/>
      <c r="I92" s="217">
        <v>-40.622223839999997</v>
      </c>
      <c r="J92" s="217">
        <v>-20.060000000000002</v>
      </c>
      <c r="K92" s="218">
        <v>-95.341999999999999</v>
      </c>
      <c r="L92" s="216">
        <v>-17.256</v>
      </c>
      <c r="M92" s="217">
        <v>-19.035848829999999</v>
      </c>
      <c r="N92" s="217">
        <v>-24.307776764575664</v>
      </c>
      <c r="O92" s="217">
        <v>-60.012374405424332</v>
      </c>
      <c r="P92" s="218">
        <v>-120.61199999999999</v>
      </c>
      <c r="Q92" s="216">
        <v>-26.951000000000001</v>
      </c>
      <c r="R92" s="217">
        <v>-26.697000000000003</v>
      </c>
      <c r="S92" s="291"/>
      <c r="T92" s="291"/>
      <c r="U92" s="288"/>
      <c r="V92" s="291"/>
    </row>
    <row r="93" spans="1:22" ht="9.75" customHeight="1">
      <c r="A93" s="247"/>
      <c r="F93" s="213"/>
      <c r="I93" s="221"/>
      <c r="K93" s="213"/>
      <c r="P93" s="213"/>
      <c r="T93" s="212"/>
      <c r="U93" s="286"/>
      <c r="V93" s="212"/>
    </row>
    <row r="94" spans="1:22">
      <c r="A94" s="247" t="s">
        <v>130</v>
      </c>
      <c r="F94" s="213"/>
      <c r="I94" s="221">
        <v>3.7410000000000001</v>
      </c>
      <c r="J94" s="221">
        <v>0.59699999999999998</v>
      </c>
      <c r="K94" s="222">
        <v>4.3380000000000001</v>
      </c>
      <c r="L94" s="220">
        <v>0</v>
      </c>
      <c r="M94" s="221">
        <v>0.161</v>
      </c>
      <c r="N94" s="221">
        <v>0.19999999999999998</v>
      </c>
      <c r="O94" s="221">
        <v>0</v>
      </c>
      <c r="P94" s="222">
        <v>0.36099999999999999</v>
      </c>
      <c r="Q94" s="220">
        <v>52.49</v>
      </c>
      <c r="R94" s="221">
        <v>1.2000000000000455E-2</v>
      </c>
      <c r="S94" s="212"/>
      <c r="T94" s="212"/>
      <c r="U94" s="286"/>
    </row>
    <row r="95" spans="1:22">
      <c r="A95" s="247" t="s">
        <v>220</v>
      </c>
      <c r="F95" s="213"/>
      <c r="I95" s="221">
        <v>0</v>
      </c>
      <c r="J95" s="221">
        <v>1.6819999999999999</v>
      </c>
      <c r="K95" s="222">
        <v>1.6819999999999999</v>
      </c>
      <c r="L95" s="220">
        <v>0</v>
      </c>
      <c r="M95" s="221">
        <v>0</v>
      </c>
      <c r="N95" s="221">
        <v>0.91400000000000003</v>
      </c>
      <c r="O95" s="221">
        <v>-0.753</v>
      </c>
      <c r="P95" s="222">
        <v>0.16100000000000003</v>
      </c>
      <c r="Q95" s="220">
        <v>0</v>
      </c>
      <c r="R95" s="221">
        <v>0</v>
      </c>
      <c r="S95" s="212"/>
      <c r="T95" s="212"/>
      <c r="U95" s="286"/>
    </row>
    <row r="96" spans="1:22">
      <c r="A96" s="384" t="s">
        <v>254</v>
      </c>
      <c r="F96" s="213"/>
      <c r="I96" s="221">
        <v>3.7410000000000001</v>
      </c>
      <c r="J96" s="221">
        <v>2.2789999999999995</v>
      </c>
      <c r="K96" s="218">
        <v>6.02</v>
      </c>
      <c r="L96" s="216">
        <v>0</v>
      </c>
      <c r="M96" s="217">
        <v>0.161</v>
      </c>
      <c r="N96" s="217">
        <v>1.1140000000000001</v>
      </c>
      <c r="O96" s="217">
        <v>-0.75299999999999989</v>
      </c>
      <c r="P96" s="218">
        <v>0.52200000000000002</v>
      </c>
      <c r="Q96" s="216">
        <v>52.49</v>
      </c>
      <c r="R96" s="217">
        <v>1.2000000000000455E-2</v>
      </c>
      <c r="S96" s="212"/>
      <c r="T96" s="290"/>
      <c r="U96" s="294"/>
    </row>
    <row r="97" spans="1:24" ht="5.25" customHeight="1">
      <c r="A97" s="247"/>
      <c r="F97" s="213"/>
      <c r="I97" s="221"/>
      <c r="J97" s="221"/>
      <c r="K97" s="213"/>
      <c r="P97" s="213"/>
      <c r="S97" s="212"/>
      <c r="T97" s="299"/>
      <c r="U97" s="193"/>
    </row>
    <row r="98" spans="1:24" s="219" customFormat="1">
      <c r="A98" s="384" t="s">
        <v>296</v>
      </c>
      <c r="B98" s="215"/>
      <c r="C98" s="215"/>
      <c r="D98" s="215"/>
      <c r="E98" s="215"/>
      <c r="F98" s="213"/>
      <c r="G98" s="227"/>
      <c r="H98" s="227"/>
      <c r="I98" s="217">
        <v>-36.881223839999997</v>
      </c>
      <c r="J98" s="217">
        <v>-17.781000000000006</v>
      </c>
      <c r="K98" s="218">
        <v>-89.322000000000003</v>
      </c>
      <c r="L98" s="216">
        <v>-17.256</v>
      </c>
      <c r="M98" s="217">
        <v>-18.874848830000005</v>
      </c>
      <c r="N98" s="217">
        <v>-23.193776764575659</v>
      </c>
      <c r="O98" s="217">
        <v>-60.765374405424339</v>
      </c>
      <c r="P98" s="218">
        <v>-120.09</v>
      </c>
      <c r="Q98" s="216">
        <v>25.539000000000001</v>
      </c>
      <c r="R98" s="217">
        <v>-26.685000000000002</v>
      </c>
      <c r="S98" s="291"/>
      <c r="T98" s="299"/>
      <c r="U98" s="297"/>
    </row>
    <row r="99" spans="1:24" ht="6.75" customHeight="1" thickBot="1">
      <c r="A99" s="385"/>
      <c r="B99" s="240"/>
      <c r="C99" s="240"/>
      <c r="D99" s="240"/>
      <c r="E99" s="240"/>
      <c r="F99" s="241"/>
      <c r="G99" s="240"/>
      <c r="H99" s="240"/>
      <c r="I99" s="240"/>
      <c r="J99" s="240"/>
      <c r="K99" s="241"/>
      <c r="L99" s="239"/>
      <c r="M99" s="240"/>
      <c r="N99" s="240"/>
      <c r="O99" s="240"/>
      <c r="P99" s="241"/>
      <c r="Q99" s="239"/>
      <c r="R99" s="240"/>
      <c r="S99" s="212"/>
      <c r="T99" s="290"/>
      <c r="U99" s="193"/>
    </row>
    <row r="100" spans="1:24" ht="12.75" customHeight="1">
      <c r="A100" s="386"/>
      <c r="F100" s="213"/>
      <c r="I100" s="221"/>
      <c r="J100" s="221"/>
      <c r="K100" s="213"/>
      <c r="P100" s="213"/>
      <c r="S100" s="212"/>
      <c r="T100" s="299"/>
      <c r="U100" s="192"/>
      <c r="V100" s="286"/>
      <c r="W100" s="286"/>
      <c r="X100" s="286"/>
    </row>
    <row r="101" spans="1:24">
      <c r="A101" s="387" t="s">
        <v>310</v>
      </c>
      <c r="F101" s="213"/>
      <c r="I101" s="221">
        <v>-36.975000000000001</v>
      </c>
      <c r="J101" s="221">
        <v>-6.0689999999999955</v>
      </c>
      <c r="K101" s="222">
        <v>-53.707999999999998</v>
      </c>
      <c r="L101" s="220">
        <v>-3.6909999999999998</v>
      </c>
      <c r="M101" s="221">
        <v>-4.0190000000000001</v>
      </c>
      <c r="N101" s="221">
        <v>-4.3289999999999997</v>
      </c>
      <c r="O101" s="221">
        <v>-29.653999999999996</v>
      </c>
      <c r="P101" s="222">
        <v>-41.692999999999998</v>
      </c>
      <c r="Q101" s="220">
        <v>-3.7370000000000001</v>
      </c>
      <c r="R101" s="221">
        <v>-3.383</v>
      </c>
      <c r="S101" s="212"/>
      <c r="T101" s="300"/>
      <c r="U101" s="194"/>
      <c r="V101" s="286"/>
      <c r="W101" s="286"/>
      <c r="X101" s="286"/>
    </row>
    <row r="102" spans="1:24">
      <c r="A102" s="387" t="s">
        <v>311</v>
      </c>
      <c r="F102" s="213"/>
      <c r="I102" s="221">
        <v>-0.24599999999999955</v>
      </c>
      <c r="J102" s="221">
        <v>0.12399999999999967</v>
      </c>
      <c r="K102" s="222">
        <v>7.1639999999999997</v>
      </c>
      <c r="L102" s="220">
        <v>0.01</v>
      </c>
      <c r="M102" s="221">
        <v>0.75800000000000001</v>
      </c>
      <c r="N102" s="221">
        <v>-1.7000000000000015E-2</v>
      </c>
      <c r="O102" s="221">
        <v>0.55799999999999994</v>
      </c>
      <c r="P102" s="222">
        <v>1.3089999999999999</v>
      </c>
      <c r="Q102" s="220">
        <v>0.185</v>
      </c>
      <c r="R102" s="221">
        <v>27.615000000000002</v>
      </c>
      <c r="S102" s="212"/>
      <c r="T102" s="300"/>
      <c r="U102" s="190"/>
      <c r="V102" s="286"/>
      <c r="W102" s="286"/>
      <c r="X102" s="286"/>
    </row>
    <row r="103" spans="1:24" s="219" customFormat="1">
      <c r="A103" s="384" t="s">
        <v>222</v>
      </c>
      <c r="B103" s="215"/>
      <c r="C103" s="215"/>
      <c r="D103" s="215"/>
      <c r="E103" s="215"/>
      <c r="F103" s="296"/>
      <c r="G103" s="215"/>
      <c r="H103" s="215"/>
      <c r="I103" s="217">
        <v>-37.220999999999997</v>
      </c>
      <c r="J103" s="217">
        <v>-5.9450000000000003</v>
      </c>
      <c r="K103" s="218">
        <v>-46.543999999999997</v>
      </c>
      <c r="L103" s="216">
        <v>-3.681</v>
      </c>
      <c r="M103" s="217">
        <v>-3.2610000000000001</v>
      </c>
      <c r="N103" s="217">
        <v>-4.3460000000000001</v>
      </c>
      <c r="O103" s="217">
        <v>-29.096</v>
      </c>
      <c r="P103" s="218">
        <v>-40.384</v>
      </c>
      <c r="Q103" s="216">
        <v>-3.552</v>
      </c>
      <c r="R103" s="217">
        <v>24.231999999999999</v>
      </c>
      <c r="S103" s="291"/>
      <c r="T103" s="301"/>
      <c r="U103" s="189"/>
      <c r="V103" s="286"/>
      <c r="W103" s="286"/>
      <c r="X103" s="286"/>
    </row>
    <row r="104" spans="1:24" ht="9.75" customHeight="1">
      <c r="A104" s="247"/>
      <c r="F104" s="213"/>
      <c r="I104" s="221"/>
      <c r="J104" s="221"/>
      <c r="K104" s="213"/>
      <c r="P104" s="218"/>
      <c r="S104" s="195"/>
      <c r="T104" s="290"/>
      <c r="U104" s="286"/>
      <c r="V104" s="286"/>
      <c r="W104" s="286"/>
      <c r="X104" s="286"/>
    </row>
    <row r="105" spans="1:24">
      <c r="A105" s="387" t="s">
        <v>350</v>
      </c>
      <c r="F105" s="213"/>
      <c r="I105" s="221">
        <v>-28.436</v>
      </c>
      <c r="J105" s="221">
        <v>0</v>
      </c>
      <c r="K105" s="222">
        <v>0</v>
      </c>
      <c r="L105" s="220">
        <v>0</v>
      </c>
      <c r="M105" s="221">
        <v>3.6989999999999998</v>
      </c>
      <c r="N105" s="221">
        <v>-3.6989999999999998</v>
      </c>
      <c r="O105" s="221">
        <v>0</v>
      </c>
      <c r="P105" s="222">
        <v>0</v>
      </c>
      <c r="Q105" s="220">
        <v>243.77600000000001</v>
      </c>
      <c r="R105" s="221">
        <v>-2.5090000000000146</v>
      </c>
      <c r="S105" s="212"/>
      <c r="T105" s="299"/>
      <c r="U105" s="192"/>
      <c r="V105" s="192"/>
      <c r="W105" s="192"/>
      <c r="X105" s="192"/>
    </row>
    <row r="106" spans="1:24">
      <c r="A106" s="387" t="s">
        <v>349</v>
      </c>
      <c r="F106" s="213"/>
      <c r="I106" s="221">
        <v>31.948</v>
      </c>
      <c r="J106" s="221">
        <v>11.109000000000002</v>
      </c>
      <c r="K106" s="222">
        <v>43.057000000000002</v>
      </c>
      <c r="L106" s="220">
        <v>0.26100000000000001</v>
      </c>
      <c r="M106" s="221">
        <v>-0.25600000000000001</v>
      </c>
      <c r="N106" s="221">
        <v>-3.161</v>
      </c>
      <c r="O106" s="221">
        <v>40.583999999999996</v>
      </c>
      <c r="P106" s="222">
        <v>37.427999999999997</v>
      </c>
      <c r="Q106" s="220">
        <v>-230.52600000000001</v>
      </c>
      <c r="R106" s="221">
        <v>-0.46399999999999864</v>
      </c>
      <c r="S106" s="195"/>
      <c r="T106" s="290"/>
      <c r="U106" s="195"/>
      <c r="V106" s="195"/>
      <c r="W106" s="195"/>
      <c r="X106" s="195"/>
    </row>
    <row r="107" spans="1:24">
      <c r="A107" s="387" t="s">
        <v>276</v>
      </c>
      <c r="F107" s="213"/>
      <c r="I107" s="221">
        <v>5.9180000000000001</v>
      </c>
      <c r="J107" s="221">
        <v>2.6049999999999995</v>
      </c>
      <c r="K107" s="222">
        <v>8.5229999999999997</v>
      </c>
      <c r="L107" s="220">
        <v>0</v>
      </c>
      <c r="M107" s="221">
        <v>0</v>
      </c>
      <c r="N107" s="221">
        <v>0</v>
      </c>
      <c r="O107" s="221">
        <v>0</v>
      </c>
      <c r="P107" s="222">
        <v>0</v>
      </c>
      <c r="Q107" s="220">
        <v>0</v>
      </c>
      <c r="R107" s="221">
        <v>-0.35799999999999998</v>
      </c>
      <c r="S107" s="195"/>
      <c r="T107" s="290"/>
      <c r="U107" s="190"/>
      <c r="V107" s="190"/>
      <c r="W107" s="190"/>
      <c r="X107" s="190"/>
    </row>
    <row r="108" spans="1:24">
      <c r="A108" s="372" t="s">
        <v>335</v>
      </c>
      <c r="F108" s="213"/>
      <c r="I108" s="221">
        <v>0</v>
      </c>
      <c r="J108" s="221">
        <v>0</v>
      </c>
      <c r="K108" s="222">
        <v>0</v>
      </c>
      <c r="L108" s="220">
        <v>0</v>
      </c>
      <c r="M108" s="221">
        <v>0</v>
      </c>
      <c r="N108" s="221">
        <v>-3.2795699999999997</v>
      </c>
      <c r="O108" s="221">
        <v>3.5699999999998511E-3</v>
      </c>
      <c r="P108" s="222">
        <v>-3.2759999999999998</v>
      </c>
      <c r="Q108" s="220">
        <v>-11.965999999999999</v>
      </c>
      <c r="R108" s="221">
        <v>9.9999999999944578E-4</v>
      </c>
      <c r="S108" s="195"/>
      <c r="T108" s="290"/>
      <c r="U108" s="190"/>
      <c r="V108" s="195"/>
      <c r="W108" s="195"/>
      <c r="X108" s="195"/>
    </row>
    <row r="109" spans="1:24" s="219" customFormat="1">
      <c r="A109" s="384" t="s">
        <v>223</v>
      </c>
      <c r="B109" s="215"/>
      <c r="C109" s="215"/>
      <c r="D109" s="215"/>
      <c r="E109" s="215"/>
      <c r="F109" s="213"/>
      <c r="G109" s="215"/>
      <c r="H109" s="215"/>
      <c r="I109" s="217">
        <v>9.43</v>
      </c>
      <c r="J109" s="217">
        <v>13.713999999999999</v>
      </c>
      <c r="K109" s="218">
        <v>51.58</v>
      </c>
      <c r="L109" s="216">
        <v>0.26100000000000001</v>
      </c>
      <c r="M109" s="217">
        <v>3.4430000000000001</v>
      </c>
      <c r="N109" s="217">
        <v>-10.139570000000001</v>
      </c>
      <c r="O109" s="217">
        <v>40.587569999999999</v>
      </c>
      <c r="P109" s="218">
        <v>34.152000000000001</v>
      </c>
      <c r="Q109" s="216">
        <v>1.2840000000000007</v>
      </c>
      <c r="R109" s="217">
        <v>-3.3300000000000143</v>
      </c>
      <c r="S109" s="189"/>
      <c r="T109" s="290"/>
      <c r="U109" s="190"/>
      <c r="V109" s="195"/>
      <c r="W109" s="195"/>
      <c r="X109" s="195"/>
    </row>
    <row r="110" spans="1:24" ht="9.75" customHeight="1">
      <c r="A110" s="247"/>
      <c r="F110" s="213"/>
      <c r="I110" s="221"/>
      <c r="J110" s="221"/>
      <c r="K110" s="213"/>
      <c r="P110" s="218"/>
      <c r="S110" s="212"/>
      <c r="T110" s="290"/>
      <c r="U110" s="190"/>
      <c r="V110" s="190"/>
      <c r="W110" s="190"/>
      <c r="X110" s="190"/>
    </row>
    <row r="111" spans="1:24">
      <c r="A111" s="387" t="s">
        <v>256</v>
      </c>
      <c r="F111" s="213"/>
      <c r="I111" s="221">
        <v>-3.2876120003777487E-4</v>
      </c>
      <c r="J111" s="221">
        <v>-3.2876120003777487E-4</v>
      </c>
      <c r="K111" s="222">
        <v>-25.801328761200036</v>
      </c>
      <c r="L111" s="220">
        <v>0</v>
      </c>
      <c r="M111" s="221">
        <v>-16.512635118002745</v>
      </c>
      <c r="N111" s="221">
        <v>0</v>
      </c>
      <c r="O111" s="221">
        <v>0</v>
      </c>
      <c r="P111" s="222">
        <v>-16.512635118002745</v>
      </c>
      <c r="Q111" s="220">
        <v>0</v>
      </c>
      <c r="R111" s="221">
        <v>-16.154</v>
      </c>
      <c r="S111" s="212"/>
      <c r="T111" s="290"/>
      <c r="U111" s="189"/>
      <c r="V111" s="189"/>
      <c r="W111" s="189"/>
      <c r="X111" s="200"/>
    </row>
    <row r="112" spans="1:24">
      <c r="A112" s="384" t="s">
        <v>320</v>
      </c>
      <c r="B112" s="215"/>
      <c r="C112" s="215"/>
      <c r="D112" s="215"/>
      <c r="E112" s="215"/>
      <c r="F112" s="213"/>
      <c r="G112" s="215"/>
      <c r="H112" s="215"/>
      <c r="I112" s="217">
        <v>-3.2876120003777487E-4</v>
      </c>
      <c r="J112" s="217">
        <v>-3.2876120003777487E-4</v>
      </c>
      <c r="K112" s="218">
        <v>-25.801328761200036</v>
      </c>
      <c r="L112" s="216">
        <v>0</v>
      </c>
      <c r="M112" s="217">
        <v>-16.512635118002745</v>
      </c>
      <c r="N112" s="217">
        <v>-2.5099668787120777E-4</v>
      </c>
      <c r="O112" s="217">
        <v>0</v>
      </c>
      <c r="P112" s="218">
        <v>-16.512886114690616</v>
      </c>
      <c r="Q112" s="216">
        <v>-1E-3</v>
      </c>
      <c r="R112" s="217">
        <v>-16.152999999999999</v>
      </c>
      <c r="S112" s="212"/>
      <c r="T112" s="192"/>
      <c r="U112" s="189"/>
      <c r="V112" s="286"/>
      <c r="W112" s="286"/>
      <c r="X112" s="286"/>
    </row>
    <row r="113" spans="1:24" s="219" customFormat="1">
      <c r="A113" s="247"/>
      <c r="B113" s="186"/>
      <c r="C113" s="186"/>
      <c r="D113" s="186"/>
      <c r="E113" s="186"/>
      <c r="F113" s="213"/>
      <c r="G113" s="186"/>
      <c r="H113" s="186"/>
      <c r="I113" s="221"/>
      <c r="J113" s="221"/>
      <c r="K113" s="213"/>
      <c r="L113" s="186"/>
      <c r="M113" s="186"/>
      <c r="N113" s="221"/>
      <c r="O113" s="186"/>
      <c r="P113" s="213"/>
      <c r="Q113" s="186"/>
      <c r="R113" s="186"/>
      <c r="S113" s="291"/>
      <c r="T113" s="302"/>
      <c r="U113" s="297"/>
      <c r="V113" s="288"/>
      <c r="W113" s="288"/>
      <c r="X113" s="288"/>
    </row>
    <row r="114" spans="1:24">
      <c r="A114" s="384" t="s">
        <v>277</v>
      </c>
      <c r="B114" s="215"/>
      <c r="C114" s="215"/>
      <c r="D114" s="215"/>
      <c r="E114" s="215"/>
      <c r="F114" s="213"/>
      <c r="G114" s="215"/>
      <c r="H114" s="215"/>
      <c r="I114" s="217">
        <v>0</v>
      </c>
      <c r="J114" s="217">
        <v>0</v>
      </c>
      <c r="K114" s="218">
        <v>0</v>
      </c>
      <c r="L114" s="216">
        <v>-0.17</v>
      </c>
      <c r="M114" s="217">
        <v>0.26307339963269943</v>
      </c>
      <c r="N114" s="217">
        <v>-9.0472097133321716E-2</v>
      </c>
      <c r="O114" s="388">
        <v>-0.16360130249937771</v>
      </c>
      <c r="P114" s="377">
        <v>-0.161</v>
      </c>
      <c r="Q114" s="216">
        <v>3.6999999999999998E-2</v>
      </c>
      <c r="R114" s="217">
        <v>-2.8999999999999998E-2</v>
      </c>
      <c r="S114" s="212"/>
      <c r="T114" s="301"/>
      <c r="U114" s="192"/>
      <c r="V114" s="286"/>
      <c r="W114" s="286"/>
      <c r="X114" s="286"/>
    </row>
    <row r="115" spans="1:24" s="219" customFormat="1">
      <c r="A115" s="247"/>
      <c r="B115" s="186"/>
      <c r="C115" s="186"/>
      <c r="D115" s="186"/>
      <c r="E115" s="186"/>
      <c r="F115" s="213"/>
      <c r="G115" s="186"/>
      <c r="H115" s="186"/>
      <c r="I115" s="217"/>
      <c r="J115" s="217"/>
      <c r="K115" s="218"/>
      <c r="L115" s="217"/>
      <c r="M115" s="217"/>
      <c r="N115" s="217"/>
      <c r="O115" s="388"/>
      <c r="P115" s="217"/>
      <c r="Q115" s="216"/>
      <c r="R115" s="217"/>
      <c r="S115" s="291"/>
      <c r="T115" s="301"/>
      <c r="U115" s="189"/>
    </row>
    <row r="116" spans="1:24" ht="9.75" customHeight="1">
      <c r="A116" s="372" t="s">
        <v>366</v>
      </c>
      <c r="F116" s="213"/>
      <c r="I116" s="217">
        <v>0</v>
      </c>
      <c r="J116" s="217">
        <v>0</v>
      </c>
      <c r="K116" s="218">
        <v>0</v>
      </c>
      <c r="L116" s="221">
        <v>0</v>
      </c>
      <c r="M116" s="221">
        <v>0</v>
      </c>
      <c r="N116" s="221">
        <v>0</v>
      </c>
      <c r="O116" s="245">
        <v>0</v>
      </c>
      <c r="P116" s="380">
        <v>0</v>
      </c>
      <c r="Q116" s="220">
        <v>0</v>
      </c>
      <c r="R116" s="221">
        <v>-45</v>
      </c>
      <c r="S116" s="212"/>
      <c r="T116" s="303"/>
      <c r="U116" s="190"/>
    </row>
    <row r="117" spans="1:24" s="219" customFormat="1">
      <c r="A117" s="384" t="s">
        <v>367</v>
      </c>
      <c r="B117" s="215"/>
      <c r="C117" s="215"/>
      <c r="D117" s="215"/>
      <c r="E117" s="215"/>
      <c r="F117" s="213"/>
      <c r="G117" s="215"/>
      <c r="H117" s="215"/>
      <c r="I117" s="217">
        <v>0</v>
      </c>
      <c r="J117" s="217">
        <v>0</v>
      </c>
      <c r="K117" s="218">
        <v>0</v>
      </c>
      <c r="L117" s="217">
        <v>0</v>
      </c>
      <c r="M117" s="217">
        <v>0</v>
      </c>
      <c r="N117" s="217">
        <v>0</v>
      </c>
      <c r="O117" s="388">
        <v>0</v>
      </c>
      <c r="P117" s="377">
        <v>0</v>
      </c>
      <c r="Q117" s="216">
        <v>0</v>
      </c>
      <c r="R117" s="217">
        <v>-45</v>
      </c>
      <c r="S117" s="291"/>
      <c r="T117" s="302"/>
      <c r="U117" s="189"/>
    </row>
    <row r="118" spans="1:24" ht="6.75" customHeight="1">
      <c r="A118" s="384"/>
      <c r="B118" s="389"/>
      <c r="C118" s="389"/>
      <c r="D118" s="389"/>
      <c r="E118" s="389"/>
      <c r="F118" s="213"/>
      <c r="G118" s="389"/>
      <c r="H118" s="215"/>
      <c r="I118" s="217"/>
      <c r="J118" s="217"/>
      <c r="K118" s="218">
        <v>0</v>
      </c>
      <c r="L118" s="390"/>
      <c r="M118" s="390"/>
      <c r="N118" s="390"/>
      <c r="O118" s="391"/>
      <c r="P118" s="390"/>
      <c r="Q118" s="392"/>
      <c r="R118" s="390"/>
      <c r="S118" s="212"/>
      <c r="T118" s="299"/>
      <c r="U118" s="196"/>
    </row>
    <row r="119" spans="1:24" ht="13.5" customHeight="1">
      <c r="A119" s="384" t="s">
        <v>308</v>
      </c>
      <c r="B119" s="215"/>
      <c r="C119" s="215"/>
      <c r="D119" s="215"/>
      <c r="E119" s="215"/>
      <c r="F119" s="296"/>
      <c r="G119" s="215"/>
      <c r="H119" s="215"/>
      <c r="I119" s="217">
        <v>-27.791999999999998</v>
      </c>
      <c r="J119" s="217">
        <v>7.7686712387999641</v>
      </c>
      <c r="K119" s="218">
        <v>-20.765328761200035</v>
      </c>
      <c r="L119" s="217">
        <v>-3.59</v>
      </c>
      <c r="M119" s="217">
        <v>-16.067561718370044</v>
      </c>
      <c r="N119" s="217">
        <v>-14.576793093821198</v>
      </c>
      <c r="O119" s="388">
        <v>11.327354812191242</v>
      </c>
      <c r="P119" s="377">
        <v>-22.907</v>
      </c>
      <c r="Q119" s="216">
        <v>-2.2320000000000002</v>
      </c>
      <c r="R119" s="217">
        <v>-40.28</v>
      </c>
      <c r="S119" s="212"/>
      <c r="T119" s="304"/>
      <c r="U119" s="197"/>
    </row>
    <row r="120" spans="1:24" s="219" customFormat="1" ht="15.75" thickBot="1">
      <c r="A120" s="385"/>
      <c r="B120" s="240"/>
      <c r="C120" s="240"/>
      <c r="D120" s="240"/>
      <c r="E120" s="240"/>
      <c r="F120" s="241"/>
      <c r="G120" s="240"/>
      <c r="H120" s="240"/>
      <c r="I120" s="393"/>
      <c r="J120" s="393"/>
      <c r="K120" s="394"/>
      <c r="L120" s="393"/>
      <c r="M120" s="240"/>
      <c r="N120" s="240"/>
      <c r="O120" s="395"/>
      <c r="P120" s="396"/>
      <c r="Q120" s="239"/>
      <c r="R120" s="240"/>
      <c r="S120" s="291"/>
      <c r="T120" s="302"/>
      <c r="U120" s="298"/>
    </row>
    <row r="121" spans="1:24" ht="6.75" customHeight="1">
      <c r="A121" s="386"/>
      <c r="F121" s="213"/>
      <c r="I121" s="221"/>
      <c r="J121" s="221"/>
      <c r="K121" s="213"/>
      <c r="O121" s="247"/>
      <c r="P121" s="383"/>
      <c r="S121" s="212"/>
      <c r="T121" s="299"/>
      <c r="U121" s="189"/>
    </row>
    <row r="122" spans="1:24">
      <c r="A122" s="384" t="s">
        <v>309</v>
      </c>
      <c r="B122" s="215"/>
      <c r="C122" s="215"/>
      <c r="D122" s="215"/>
      <c r="E122" s="215"/>
      <c r="F122" s="296"/>
      <c r="G122" s="215"/>
      <c r="H122" s="215"/>
      <c r="I122" s="217">
        <v>-43.462223839999993</v>
      </c>
      <c r="J122" s="217">
        <v>17.993671238799958</v>
      </c>
      <c r="K122" s="218">
        <v>0.6456712387999578</v>
      </c>
      <c r="L122" s="217">
        <v>-8.6890000000000001</v>
      </c>
      <c r="M122" s="217">
        <v>2.5322574229004458</v>
      </c>
      <c r="N122" s="217">
        <v>10.816510259579424</v>
      </c>
      <c r="O122" s="388">
        <v>-36.083767682479866</v>
      </c>
      <c r="P122" s="377">
        <v>-31.423999999999996</v>
      </c>
      <c r="Q122" s="216">
        <v>89.168000000000006</v>
      </c>
      <c r="R122" s="217">
        <v>-12.462000000000003</v>
      </c>
      <c r="S122" s="212"/>
      <c r="T122" s="290"/>
      <c r="U122" s="292"/>
    </row>
    <row r="123" spans="1:24">
      <c r="I123" s="217"/>
      <c r="J123" s="217"/>
      <c r="K123" s="215"/>
      <c r="P123" s="215"/>
      <c r="S123" s="212"/>
      <c r="T123" s="299"/>
      <c r="U123" s="293"/>
    </row>
    <row r="124" spans="1:24">
      <c r="C124" s="372"/>
      <c r="Q124" s="295"/>
      <c r="S124" s="212"/>
    </row>
    <row r="125" spans="1:24">
      <c r="B125" s="372"/>
      <c r="C125" s="372"/>
      <c r="Q125" s="295"/>
    </row>
    <row r="126" spans="1:24">
      <c r="B126" s="372"/>
      <c r="Q126" s="295"/>
    </row>
    <row r="127" spans="1:24">
      <c r="B127" s="215"/>
    </row>
    <row r="128" spans="1:24">
      <c r="B128" s="212"/>
      <c r="C128" s="212"/>
      <c r="D128" s="212"/>
      <c r="E128" s="212"/>
      <c r="Q128" s="295"/>
    </row>
    <row r="129" spans="2:5">
      <c r="B129" s="397"/>
      <c r="C129" s="291"/>
      <c r="D129" s="212"/>
      <c r="E129" s="212"/>
    </row>
    <row r="130" spans="2:5">
      <c r="B130" s="397"/>
      <c r="C130" s="212"/>
      <c r="D130" s="212"/>
      <c r="E130" s="212"/>
    </row>
    <row r="131" spans="2:5">
      <c r="B131" s="397"/>
      <c r="C131" s="212"/>
      <c r="D131" s="212"/>
      <c r="E131" s="212"/>
    </row>
    <row r="132" spans="2:5">
      <c r="B132" s="397"/>
      <c r="C132" s="212"/>
      <c r="D132" s="212"/>
      <c r="E132" s="212"/>
    </row>
    <row r="133" spans="2:5">
      <c r="B133" s="291"/>
      <c r="C133" s="212"/>
      <c r="D133" s="212"/>
      <c r="E133" s="212"/>
    </row>
    <row r="134" spans="2:5">
      <c r="B134" s="212"/>
      <c r="C134" s="212"/>
      <c r="D134" s="212"/>
      <c r="E134" s="212"/>
    </row>
    <row r="135" spans="2:5">
      <c r="B135" s="397"/>
      <c r="C135" s="212"/>
      <c r="D135" s="212"/>
      <c r="E135" s="212"/>
    </row>
    <row r="136" spans="2:5">
      <c r="B136" s="291"/>
      <c r="C136" s="212"/>
      <c r="D136" s="212"/>
      <c r="E136" s="212"/>
    </row>
    <row r="137" spans="2:5">
      <c r="B137" s="212"/>
      <c r="C137" s="212"/>
      <c r="D137" s="212"/>
      <c r="E137" s="212"/>
    </row>
    <row r="138" spans="2:5">
      <c r="B138" s="291"/>
      <c r="C138" s="212"/>
      <c r="D138" s="212"/>
      <c r="E138" s="212"/>
    </row>
    <row r="139" spans="2:5">
      <c r="B139" s="212"/>
      <c r="C139" s="212"/>
      <c r="D139" s="212"/>
      <c r="E139" s="212"/>
    </row>
    <row r="140" spans="2:5">
      <c r="B140" s="397"/>
      <c r="C140" s="212"/>
      <c r="D140" s="212"/>
      <c r="E140" s="212"/>
    </row>
    <row r="141" spans="2:5">
      <c r="B141" s="291"/>
      <c r="C141" s="212"/>
      <c r="D141" s="212"/>
      <c r="E141" s="212"/>
    </row>
    <row r="142" spans="2:5">
      <c r="B142" s="212"/>
      <c r="C142" s="212"/>
      <c r="D142" s="212"/>
      <c r="E142" s="212"/>
    </row>
    <row r="143" spans="2:5">
      <c r="B143" s="291"/>
      <c r="C143" s="212"/>
      <c r="D143" s="212"/>
      <c r="E143" s="2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Info. analistas</vt:lpstr>
      <vt:lpstr>Ventas</vt:lpstr>
      <vt:lpstr>Variación prov. circulante</vt:lpstr>
      <vt:lpstr>Magnitudes Operativas</vt:lpstr>
      <vt:lpstr>Estados Financieros</vt:lpstr>
      <vt:lpstr>'Info. analistas'!Área_de_impresión</vt:lpstr>
      <vt:lpstr>Ventas!Área_de_impresión</vt:lpstr>
    </vt:vector>
  </TitlesOfParts>
  <Company>Grupo Empresarial ENCE S. 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Hernández</dc:creator>
  <cp:lastModifiedBy>Domínguez Parada, Carolina</cp:lastModifiedBy>
  <cp:lastPrinted>2013-05-06T14:41:52Z</cp:lastPrinted>
  <dcterms:created xsi:type="dcterms:W3CDTF">2010-03-16T11:16:00Z</dcterms:created>
  <dcterms:modified xsi:type="dcterms:W3CDTF">2015-02-19T11:58:58Z</dcterms:modified>
</cp:coreProperties>
</file>