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310" activeTab="2"/>
  </bookViews>
  <sheets>
    <sheet name="WEB CELULOSA" sheetId="1" r:id="rId1"/>
    <sheet name="WEB RENOVABLES" sheetId="2" r:id="rId2"/>
    <sheet name="WEB CONSOLIDADO" sheetId="3" r:id="rId3"/>
  </sheets>
  <externalReferences>
    <externalReference r:id="rId6"/>
    <externalReference r:id="rId7"/>
    <externalReference r:id="rId8"/>
  </externalReferences>
  <definedNames>
    <definedName name="AS2DocOpenMode" hidden="1">"AS2DocumentEdit"</definedName>
    <definedName name="BALANCE_EUROS">#REF!</definedName>
    <definedName name="CASHFLOWMES">#REF!</definedName>
    <definedName name="CashFlows">'[2]Reference'!$G$20:$G$24</definedName>
    <definedName name="Covenants">'[2]Reference'!$G$6:$G$7</definedName>
    <definedName name="Currencies">'[2]Reference'!$G$32:$G$73</definedName>
    <definedName name="end">#REF!</definedName>
    <definedName name="Headroom">'[2]Reference'!$G$10:$G$17</definedName>
    <definedName name="MASHFLOWMES">#REF!</definedName>
    <definedName name="Months">'[2]Reference'!$G$77:$G$88</definedName>
    <definedName name="st">#REF!</definedName>
    <definedName name="Unit">'[2]Reference'!$G$27:$G$29</definedName>
    <definedName name="wrn.Aging._.and._.Trend._.Analysis." hidden="1">{#N/A,#N/A,FALSE,"Aging Summary";#N/A,#N/A,FALSE,"Ratio Analysis";#N/A,#N/A,FALSE,"Test 120 Day Accts";#N/A,#N/A,FALSE,"Tickmarks"}</definedName>
    <definedName name="Years">'[2]Reference'!$G$91:$G$108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<sst xmlns="http://schemas.openxmlformats.org/spreadsheetml/2006/main" count="362" uniqueCount="204">
  <si>
    <t>MARKET FIGURES</t>
  </si>
  <si>
    <t>BHKP (USD/t) average price</t>
  </si>
  <si>
    <t>Average exchange rate (USD/€)</t>
  </si>
  <si>
    <t>BHKP (€/t) average price</t>
  </si>
  <si>
    <t xml:space="preserve">PULP SALES </t>
  </si>
  <si>
    <t>Pulp sales (t)</t>
  </si>
  <si>
    <t>Average sales price (€/t)</t>
  </si>
  <si>
    <t>Pulp sales revenue (€ m)</t>
  </si>
  <si>
    <t>PULP PRODUCTION (t)</t>
  </si>
  <si>
    <t xml:space="preserve">   Navia pulp production</t>
  </si>
  <si>
    <t xml:space="preserve">   Pontevedra pulp production</t>
  </si>
  <si>
    <t>Pulp production</t>
  </si>
  <si>
    <t>CASH COST &amp; OPERATING MARGIN (€/t)</t>
  </si>
  <si>
    <t>Total cash cost</t>
  </si>
  <si>
    <t>Operating margin</t>
  </si>
  <si>
    <t>OTHER REVENUES (€m)</t>
  </si>
  <si>
    <t>Revenues from energy sales linked to pulp</t>
  </si>
  <si>
    <t>Forestry and other revenue</t>
  </si>
  <si>
    <t>Other revenues</t>
  </si>
  <si>
    <t>P&amp;L (€m)</t>
  </si>
  <si>
    <t>Pulp sales revenue</t>
  </si>
  <si>
    <t>Other income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</si>
  <si>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</si>
  <si>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</si>
  <si>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</si>
  <si>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</si>
  <si>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</si>
  <si>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</si>
  <si>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</si>
  <si>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</si>
  <si>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</si>
  <si>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</si>
  <si>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</si>
  <si>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</si>
  <si>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</si>
  <si>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</si>
  <si>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 (€m)</t>
  </si>
  <si>
    <t>Cash flow adjustments</t>
  </si>
  <si>
    <t>Change in working capital</t>
  </si>
  <si>
    <t>Income tax received/(paid)</t>
  </si>
  <si>
    <t>Net interest received / (paid)</t>
  </si>
  <si>
    <t>Net cash flow from operating activities</t>
  </si>
  <si>
    <t>WORKING CAPITAL (€m)</t>
  </si>
  <si>
    <t>Inventories</t>
  </si>
  <si>
    <t>Trade and other receivables</t>
  </si>
  <si>
    <t>Financial and other current assets</t>
  </si>
  <si>
    <t>Trade and other payables</t>
  </si>
  <si>
    <t>CAPEX (€m)</t>
  </si>
  <si>
    <t xml:space="preserve">   Maintenance capex</t>
  </si>
  <si>
    <t xml:space="preserve">   Sustainability and other capex</t>
  </si>
  <si>
    <t xml:space="preserve">   Efficiency and expansion capex</t>
  </si>
  <si>
    <t xml:space="preserve">   Financial investments</t>
  </si>
  <si>
    <t>Investments</t>
  </si>
  <si>
    <t>Disposals</t>
  </si>
  <si>
    <t>Net cash flow used in investing activities</t>
  </si>
  <si>
    <t>FREE CASH FLOW (€m)</t>
  </si>
  <si>
    <t>NET FINANCIAL DEBT (€m)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</si>
  <si>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</si>
  <si>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</si>
  <si>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</si>
  <si>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</si>
  <si>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</si>
  <si>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</si>
  <si>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</si>
  <si>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</si>
  <si>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</si>
  <si>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ROCE LTM</t>
  </si>
  <si>
    <t>EBIT (last twelve months)</t>
  </si>
  <si>
    <t>Equity</t>
  </si>
  <si>
    <t>Average Equity</t>
  </si>
  <si>
    <t>Average net financial debt</t>
  </si>
  <si>
    <t>MARKET PRICES</t>
  </si>
  <si>
    <t>Average pool price (€/MWh)</t>
  </si>
  <si>
    <t>INDEPENDENT BIOMASS</t>
  </si>
  <si>
    <t xml:space="preserve">   Huelva 41 MW - Biomass</t>
  </si>
  <si>
    <t xml:space="preserve">   Jaén 16 MW - Biomass</t>
  </si>
  <si>
    <t xml:space="preserve">   Ciudad Real 16 MW - Biomass</t>
  </si>
  <si>
    <t xml:space="preserve">   Córdoba 27 MW - Biomass</t>
  </si>
  <si>
    <t xml:space="preserve">   Ciudad Real 50 MW - Solar thermal plant</t>
  </si>
  <si>
    <t xml:space="preserve">   Huelva 50 MW - Biomass</t>
  </si>
  <si>
    <t xml:space="preserve">   Mérida 20 MW - Biomass</t>
  </si>
  <si>
    <t xml:space="preserve">   Huelva 46 MW - Biomass</t>
  </si>
  <si>
    <t xml:space="preserve">   Ciudad Real 50 MW - Biomass</t>
  </si>
  <si>
    <t>Energy sales (MWh)</t>
  </si>
  <si>
    <t>Average sales price - Pool + Collar + Ro (€/MWh)</t>
  </si>
  <si>
    <t>Remuneration for investment (€ m)</t>
  </si>
  <si>
    <t>Revenue from energy sales  (€ m)</t>
  </si>
  <si>
    <t>P&amp;G (€m)</t>
  </si>
  <si>
    <t>Revenue from energy sales</t>
  </si>
  <si>
    <t xml:space="preserve">Total revenue </t>
  </si>
  <si>
    <t>Other finance income/(cost)</t>
  </si>
  <si>
    <t>Non-controlling interests</t>
  </si>
  <si>
    <t>Atributable Net Income</t>
  </si>
  <si>
    <t>Income tax received / (paid)</t>
  </si>
  <si>
    <t>Current financial and other assets</t>
  </si>
  <si>
    <t>Maintenance capex</t>
  </si>
  <si>
    <t>Sustainability and other capex</t>
  </si>
  <si>
    <t>Efficiency and expansion capex</t>
  </si>
  <si>
    <t>Financial investments</t>
  </si>
  <si>
    <t>Net cash flow from investing activities</t>
  </si>
  <si>
    <t>Cash reserve for debt service</t>
  </si>
  <si>
    <t>Net financial debt Renewable Energy business</t>
  </si>
  <si>
    <t>EBIT LTM</t>
  </si>
  <si>
    <t>Foreign exchange hedging operations results</t>
  </si>
  <si>
    <t>Cost of sales and change in inventories of finished products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</si>
  <si>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</si>
  <si>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</si>
  <si>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</si>
  <si>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</si>
  <si>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</si>
  <si>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 (€m)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</si>
  <si>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</si>
  <si>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</si>
  <si>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</si>
  <si>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</si>
  <si>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</si>
  <si>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</si>
  <si>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</si>
  <si>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 xml:space="preserve">Cash reserve for debt service  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</si>
  <si>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</si>
  <si>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</si>
  <si>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</si>
  <si>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</si>
  <si>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</si>
  <si>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</si>
  <si>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</si>
  <si>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</si>
  <si>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</si>
  <si>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</si>
  <si>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</si>
  <si>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loans to Group companies and associates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</si>
  <si>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</si>
  <si>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</si>
  <si>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</si>
  <si>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</si>
  <si>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</si>
  <si>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</si>
  <si>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</si>
  <si>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</si>
  <si>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</si>
  <si>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Current loans to Group companies and associates</t>
  </si>
  <si>
    <t>Current provisions</t>
  </si>
  <si>
    <t>Total current liabilities</t>
  </si>
  <si>
    <t>TOTAL EQUITY AND LIABILITIES</t>
  </si>
  <si>
    <t>CASH FLOW STATEMENT (€m)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</si>
  <si>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</si>
  <si>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</si>
  <si>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</si>
  <si>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</si>
  <si>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result</t>
  </si>
  <si>
    <t xml:space="preserve">   Energy regulation adjustment (regulatory collar)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</si>
  <si>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</si>
  <si>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</si>
  <si>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</si>
  <si>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</si>
  <si>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</si>
  <si>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</si>
  <si>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</si>
  <si>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</si>
  <si>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</si>
  <si>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 Income tax received/(paid)</t>
  </si>
  <si>
    <t xml:space="preserve">    Other collections/(payments)</t>
  </si>
  <si>
    <t>Other cash flows from operating activities</t>
  </si>
  <si>
    <t>Other financial assets</t>
  </si>
  <si>
    <t>Buyback/(disposal) of own equity instruments</t>
  </si>
  <si>
    <t>Proceeds from and repayments of financial liabilities</t>
  </si>
  <si>
    <t xml:space="preserve">Dividends payments </t>
  </si>
  <si>
    <t>Net cash flow from/ (used in) financing activities</t>
  </si>
  <si>
    <t>Net increase/(decrease) in cash and cash equivalents</t>
  </si>
  <si>
    <t xml:space="preserve">CASH FLOW STATEMENT 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</si>
  <si>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</si>
  <si>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</si>
  <si>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</si>
  <si>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</si>
  <si>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</si>
  <si>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</si>
  <si>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</si>
  <si>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</si>
  <si>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</si>
  <si>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</si>
  <si>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</si>
  <si>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</si>
  <si>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</si>
  <si>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</si>
  <si>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</si>
  <si>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</si>
  <si>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</si>
  <si>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</si>
  <si>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</si>
  <si>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</si>
  <si>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</si>
  <si>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</si>
  <si>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</si>
  <si>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</si>
  <si>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</si>
  <si>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</si>
  <si>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</si>
  <si>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</si>
  <si>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</si>
  <si>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</si>
  <si>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</si>
  <si>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</si>
  <si>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</si>
  <si>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Net Debt (€m)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</si>
</sst>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;\-"/>
    <numFmt numFmtId="165" formatCode="#,##0.00_);\(#,##0.00\);\-"/>
    <numFmt numFmtId="166" formatCode="0.0"/>
    <numFmt numFmtId="167" formatCode="#,##0_);\(#,##0\);\-"/>
    <numFmt numFmtId="168" formatCode="#,##0.0"/>
    <numFmt numFmtId="169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 style="dotted"/>
      <top/>
      <bottom/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/>
      <bottom style="thin">
        <color theme="6" tint="-0.4999699890613556"/>
      </bottom>
    </border>
    <border>
      <left/>
      <right/>
      <top style="thin"/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/>
      <top style="thin"/>
      <bottom style="thin"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44">
    <xf numFmtId="0" fontId="0" fillId="0" borderId="0" xfId="0"/>
    <xf numFmtId="0" fontId="3" fillId="2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21" applyFont="1">
      <alignment/>
      <protection/>
    </xf>
    <xf numFmtId="164" fontId="4" fillId="0" borderId="0" xfId="21" applyNumberFormat="1" applyFont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/>
      <protection/>
    </xf>
    <xf numFmtId="164" fontId="4" fillId="3" borderId="3" xfId="21" applyNumberFormat="1" applyFont="1" applyFill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165" fontId="4" fillId="0" borderId="0" xfId="21" applyNumberFormat="1" applyFont="1" applyAlignment="1">
      <alignment horizontal="center"/>
      <protection/>
    </xf>
    <xf numFmtId="165" fontId="4" fillId="3" borderId="2" xfId="21" applyNumberFormat="1" applyFont="1" applyFill="1" applyBorder="1" applyAlignment="1">
      <alignment horizontal="center"/>
      <protection/>
    </xf>
    <xf numFmtId="165" fontId="4" fillId="3" borderId="3" xfId="21" applyNumberFormat="1" applyFont="1" applyFill="1" applyBorder="1" applyAlignment="1">
      <alignment horizontal="center"/>
      <protection/>
    </xf>
    <xf numFmtId="0" fontId="4" fillId="0" borderId="4" xfId="21" applyFont="1" applyBorder="1" applyAlignment="1">
      <alignment horizontal="left"/>
      <protection/>
    </xf>
    <xf numFmtId="164" fontId="4" fillId="0" borderId="4" xfId="21" applyNumberFormat="1" applyFont="1" applyBorder="1" applyAlignment="1">
      <alignment horizontal="center"/>
      <protection/>
    </xf>
    <xf numFmtId="164" fontId="4" fillId="3" borderId="5" xfId="21" applyNumberFormat="1" applyFont="1" applyFill="1" applyBorder="1" applyAlignment="1">
      <alignment horizontal="center"/>
      <protection/>
    </xf>
    <xf numFmtId="164" fontId="4" fillId="3" borderId="6" xfId="21" applyNumberFormat="1" applyFont="1" applyFill="1" applyBorder="1" applyAlignment="1">
      <alignment horizontal="center"/>
      <protection/>
    </xf>
    <xf numFmtId="0" fontId="5" fillId="0" borderId="0" xfId="0" applyFont="1"/>
    <xf numFmtId="166" fontId="0" fillId="0" borderId="0" xfId="0" applyNumberFormat="1" applyAlignment="1">
      <alignment horizontal="center"/>
    </xf>
    <xf numFmtId="0" fontId="6" fillId="0" borderId="7" xfId="21" applyFont="1" applyBorder="1">
      <alignment/>
      <protection/>
    </xf>
    <xf numFmtId="0" fontId="6" fillId="0" borderId="0" xfId="21" applyFont="1">
      <alignment/>
      <protection/>
    </xf>
    <xf numFmtId="167" fontId="6" fillId="0" borderId="0" xfId="21" applyNumberFormat="1" applyFont="1" applyAlignment="1">
      <alignment horizontal="center"/>
      <protection/>
    </xf>
    <xf numFmtId="167" fontId="6" fillId="3" borderId="2" xfId="21" applyNumberFormat="1" applyFont="1" applyFill="1" applyBorder="1" applyAlignment="1">
      <alignment horizontal="center"/>
      <protection/>
    </xf>
    <xf numFmtId="167" fontId="6" fillId="3" borderId="3" xfId="21" applyNumberFormat="1" applyFont="1" applyFill="1" applyBorder="1" applyAlignment="1">
      <alignment horizontal="center"/>
      <protection/>
    </xf>
    <xf numFmtId="0" fontId="5" fillId="0" borderId="8" xfId="0" applyFont="1" applyBorder="1"/>
    <xf numFmtId="164" fontId="5" fillId="0" borderId="8" xfId="0" applyNumberFormat="1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164" fontId="7" fillId="0" borderId="4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4" fillId="0" borderId="0" xfId="21" applyNumberFormat="1" applyFont="1" applyAlignment="1">
      <alignment horizontal="center"/>
      <protection/>
    </xf>
    <xf numFmtId="167" fontId="4" fillId="3" borderId="2" xfId="21" applyNumberFormat="1" applyFont="1" applyFill="1" applyBorder="1" applyAlignment="1">
      <alignment horizontal="center"/>
      <protection/>
    </xf>
    <xf numFmtId="167" fontId="4" fillId="3" borderId="3" xfId="21" applyNumberFormat="1" applyFont="1" applyFill="1" applyBorder="1" applyAlignment="1">
      <alignment horizontal="center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Alignment="1">
      <alignment horizontal="left"/>
      <protection/>
    </xf>
    <xf numFmtId="167" fontId="6" fillId="0" borderId="4" xfId="21" applyNumberFormat="1" applyFont="1" applyBorder="1" applyAlignment="1">
      <alignment horizontal="center"/>
      <protection/>
    </xf>
    <xf numFmtId="167" fontId="6" fillId="3" borderId="5" xfId="21" applyNumberFormat="1" applyFont="1" applyFill="1" applyBorder="1" applyAlignment="1">
      <alignment horizontal="center"/>
      <protection/>
    </xf>
    <xf numFmtId="167" fontId="6" fillId="3" borderId="6" xfId="21" applyNumberFormat="1" applyFont="1" applyFill="1" applyBorder="1" applyAlignment="1">
      <alignment horizontal="center"/>
      <protection/>
    </xf>
    <xf numFmtId="16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4" xfId="21" applyFont="1" applyBorder="1">
      <alignment/>
      <protection/>
    </xf>
    <xf numFmtId="0" fontId="6" fillId="0" borderId="4" xfId="21" applyFont="1" applyBorder="1">
      <alignment/>
      <protection/>
    </xf>
    <xf numFmtId="164" fontId="6" fillId="0" borderId="4" xfId="21" applyNumberFormat="1" applyFont="1" applyBorder="1" applyAlignment="1">
      <alignment horizontal="center"/>
      <protection/>
    </xf>
    <xf numFmtId="164" fontId="6" fillId="3" borderId="5" xfId="21" applyNumberFormat="1" applyFont="1" applyFill="1" applyBorder="1" applyAlignment="1">
      <alignment horizontal="center"/>
      <protection/>
    </xf>
    <xf numFmtId="164" fontId="6" fillId="0" borderId="5" xfId="21" applyNumberFormat="1" applyFont="1" applyBorder="1" applyAlignment="1">
      <alignment horizontal="center"/>
      <protection/>
    </xf>
    <xf numFmtId="164" fontId="6" fillId="0" borderId="0" xfId="21" applyNumberFormat="1" applyFont="1" applyAlignment="1">
      <alignment horizontal="center"/>
      <protection/>
    </xf>
    <xf numFmtId="164" fontId="6" fillId="3" borderId="6" xfId="21" applyNumberFormat="1" applyFont="1" applyFill="1" applyBorder="1" applyAlignment="1">
      <alignment horizontal="center"/>
      <protection/>
    </xf>
    <xf numFmtId="164" fontId="4" fillId="0" borderId="0" xfId="0" applyNumberFormat="1" applyFont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6" fillId="0" borderId="12" xfId="21" applyNumberFormat="1" applyFont="1" applyBorder="1" applyAlignment="1">
      <alignment horizontal="center"/>
      <protection/>
    </xf>
    <xf numFmtId="164" fontId="6" fillId="3" borderId="13" xfId="21" applyNumberFormat="1" applyFont="1" applyFill="1" applyBorder="1" applyAlignment="1">
      <alignment horizontal="center"/>
      <protection/>
    </xf>
    <xf numFmtId="164" fontId="6" fillId="0" borderId="14" xfId="21" applyNumberFormat="1" applyFont="1" applyBorder="1" applyAlignment="1">
      <alignment horizontal="center"/>
      <protection/>
    </xf>
    <xf numFmtId="0" fontId="6" fillId="0" borderId="8" xfId="21" applyFont="1" applyBorder="1">
      <alignment/>
      <protection/>
    </xf>
    <xf numFmtId="164" fontId="6" fillId="0" borderId="8" xfId="21" applyNumberFormat="1" applyFont="1" applyBorder="1" applyAlignment="1">
      <alignment horizontal="center"/>
      <protection/>
    </xf>
    <xf numFmtId="164" fontId="6" fillId="3" borderId="15" xfId="21" applyNumberFormat="1" applyFont="1" applyFill="1" applyBorder="1" applyAlignment="1">
      <alignment horizontal="center"/>
      <protection/>
    </xf>
    <xf numFmtId="0" fontId="8" fillId="0" borderId="7" xfId="21" applyFont="1" applyBorder="1">
      <alignment/>
      <protection/>
    </xf>
    <xf numFmtId="0" fontId="8" fillId="0" borderId="0" xfId="21" applyFont="1">
      <alignment/>
      <protection/>
    </xf>
    <xf numFmtId="9" fontId="9" fillId="0" borderId="7" xfId="20" applyFont="1" applyFill="1" applyBorder="1" applyAlignment="1">
      <alignment horizontal="center"/>
    </xf>
    <xf numFmtId="9" fontId="9" fillId="3" borderId="16" xfId="20" applyFont="1" applyFill="1" applyBorder="1" applyAlignment="1">
      <alignment horizontal="center"/>
    </xf>
    <xf numFmtId="0" fontId="10" fillId="0" borderId="0" xfId="0" applyFont="1"/>
    <xf numFmtId="164" fontId="4" fillId="3" borderId="11" xfId="21" applyNumberFormat="1" applyFont="1" applyFill="1" applyBorder="1" applyAlignment="1">
      <alignment horizontal="center"/>
      <protection/>
    </xf>
    <xf numFmtId="168" fontId="5" fillId="0" borderId="0" xfId="0" applyNumberFormat="1" applyFont="1" applyAlignment="1">
      <alignment horizontal="center"/>
    </xf>
    <xf numFmtId="164" fontId="6" fillId="3" borderId="17" xfId="21" applyNumberFormat="1" applyFont="1" applyFill="1" applyBorder="1" applyAlignment="1">
      <alignment horizontal="center"/>
      <protection/>
    </xf>
    <xf numFmtId="164" fontId="5" fillId="0" borderId="0" xfId="0" applyNumberFormat="1" applyFont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6" fillId="0" borderId="12" xfId="21" applyFont="1" applyBorder="1">
      <alignment/>
      <protection/>
    </xf>
    <xf numFmtId="164" fontId="6" fillId="3" borderId="18" xfId="21" applyNumberFormat="1" applyFont="1" applyFill="1" applyBorder="1" applyAlignment="1">
      <alignment horizontal="center"/>
      <protection/>
    </xf>
    <xf numFmtId="164" fontId="4" fillId="3" borderId="19" xfId="21" applyNumberFormat="1" applyFont="1" applyFill="1" applyBorder="1" applyAlignment="1">
      <alignment horizontal="center"/>
      <protection/>
    </xf>
    <xf numFmtId="164" fontId="6" fillId="3" borderId="20" xfId="21" applyNumberFormat="1" applyFont="1" applyFill="1" applyBorder="1" applyAlignment="1">
      <alignment horizontal="center"/>
      <protection/>
    </xf>
    <xf numFmtId="164" fontId="5" fillId="3" borderId="19" xfId="0" applyNumberFormat="1" applyFont="1" applyFill="1" applyBorder="1" applyAlignment="1">
      <alignment horizontal="center"/>
    </xf>
    <xf numFmtId="164" fontId="6" fillId="3" borderId="21" xfId="21" applyNumberFormat="1" applyFont="1" applyFill="1" applyBorder="1" applyAlignment="1">
      <alignment horizontal="center"/>
      <protection/>
    </xf>
    <xf numFmtId="164" fontId="6" fillId="4" borderId="17" xfId="21" applyNumberFormat="1" applyFont="1" applyFill="1" applyBorder="1" applyAlignment="1">
      <alignment horizontal="center"/>
      <protection/>
    </xf>
    <xf numFmtId="164" fontId="6" fillId="4" borderId="21" xfId="21" applyNumberFormat="1" applyFont="1" applyFill="1" applyBorder="1" applyAlignment="1">
      <alignment horizontal="center"/>
      <protection/>
    </xf>
    <xf numFmtId="0" fontId="3" fillId="4" borderId="1" xfId="0" applyFont="1" applyFill="1" applyBorder="1"/>
    <xf numFmtId="0" fontId="4" fillId="0" borderId="0" xfId="0" applyFont="1"/>
    <xf numFmtId="169" fontId="6" fillId="3" borderId="17" xfId="20" applyNumberFormat="1" applyFont="1" applyFill="1" applyBorder="1" applyAlignment="1">
      <alignment horizontal="center"/>
    </xf>
    <xf numFmtId="169" fontId="6" fillId="0" borderId="4" xfId="20" applyNumberFormat="1" applyFont="1" applyFill="1" applyBorder="1" applyAlignment="1">
      <alignment horizontal="center"/>
    </xf>
    <xf numFmtId="169" fontId="5" fillId="0" borderId="0" xfId="2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0" fontId="3" fillId="4" borderId="0" xfId="0" applyFont="1" applyFill="1"/>
    <xf numFmtId="0" fontId="0" fillId="0" borderId="0" xfId="0" applyAlignment="1">
      <alignment horizontal="center"/>
    </xf>
    <xf numFmtId="0" fontId="5" fillId="0" borderId="12" xfId="0" applyFont="1" applyBorder="1"/>
    <xf numFmtId="166" fontId="5" fillId="0" borderId="12" xfId="0" applyNumberFormat="1" applyFont="1" applyBorder="1" applyAlignment="1">
      <alignment horizontal="center"/>
    </xf>
    <xf numFmtId="166" fontId="5" fillId="3" borderId="2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7" fontId="6" fillId="0" borderId="7" xfId="21" applyNumberFormat="1" applyFont="1" applyBorder="1" applyAlignment="1">
      <alignment horizontal="center"/>
      <protection/>
    </xf>
    <xf numFmtId="167" fontId="6" fillId="3" borderId="23" xfId="21" applyNumberFormat="1" applyFont="1" applyFill="1" applyBorder="1" applyAlignment="1">
      <alignment horizontal="center"/>
      <protection/>
    </xf>
    <xf numFmtId="166" fontId="5" fillId="3" borderId="2" xfId="0" applyNumberFormat="1" applyFont="1" applyFill="1" applyBorder="1" applyAlignment="1">
      <alignment horizontal="center"/>
    </xf>
    <xf numFmtId="0" fontId="4" fillId="0" borderId="0" xfId="21" applyFont="1" applyAlignment="1">
      <alignment horizontal="center"/>
      <protection/>
    </xf>
    <xf numFmtId="166" fontId="7" fillId="0" borderId="4" xfId="0" applyNumberFormat="1" applyFont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4" fontId="4" fillId="0" borderId="8" xfId="21" applyNumberFormat="1" applyFont="1" applyBorder="1" applyAlignment="1">
      <alignment horizontal="center"/>
      <protection/>
    </xf>
    <xf numFmtId="164" fontId="4" fillId="3" borderId="9" xfId="21" applyNumberFormat="1" applyFont="1" applyFill="1" applyBorder="1" applyAlignment="1">
      <alignment horizontal="center"/>
      <protection/>
    </xf>
    <xf numFmtId="164" fontId="6" fillId="3" borderId="22" xfId="21" applyNumberFormat="1" applyFont="1" applyFill="1" applyBorder="1" applyAlignment="1">
      <alignment horizontal="center"/>
      <protection/>
    </xf>
    <xf numFmtId="164" fontId="6" fillId="3" borderId="9" xfId="21" applyNumberFormat="1" applyFont="1" applyFill="1" applyBorder="1" applyAlignment="1">
      <alignment horizontal="center"/>
      <protection/>
    </xf>
    <xf numFmtId="9" fontId="9" fillId="3" borderId="23" xfId="20" applyFont="1" applyFill="1" applyBorder="1" applyAlignment="1">
      <alignment horizontal="center"/>
    </xf>
    <xf numFmtId="166" fontId="6" fillId="0" borderId="8" xfId="21" applyNumberFormat="1" applyFont="1" applyBorder="1" applyAlignment="1">
      <alignment horizontal="center"/>
      <protection/>
    </xf>
    <xf numFmtId="166" fontId="6" fillId="3" borderId="9" xfId="21" applyNumberFormat="1" applyFont="1" applyFill="1" applyBorder="1" applyAlignment="1">
      <alignment horizontal="center"/>
      <protection/>
    </xf>
    <xf numFmtId="164" fontId="4" fillId="0" borderId="7" xfId="21" applyNumberFormat="1" applyFont="1" applyBorder="1" applyAlignment="1">
      <alignment horizontal="center"/>
      <protection/>
    </xf>
    <xf numFmtId="164" fontId="4" fillId="3" borderId="23" xfId="21" applyNumberFormat="1" applyFont="1" applyFill="1" applyBorder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164" fontId="4" fillId="3" borderId="24" xfId="21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167" fontId="6" fillId="0" borderId="8" xfId="21" applyNumberFormat="1" applyFont="1" applyBorder="1" applyAlignment="1">
      <alignment horizontal="center"/>
      <protection/>
    </xf>
    <xf numFmtId="164" fontId="5" fillId="0" borderId="0" xfId="0" applyNumberFormat="1" applyFont="1"/>
    <xf numFmtId="164" fontId="4" fillId="0" borderId="0" xfId="21" applyNumberFormat="1" applyFont="1" applyAlignment="1">
      <alignment horizontal="left"/>
      <protection/>
    </xf>
    <xf numFmtId="164" fontId="5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8" fontId="5" fillId="0" borderId="0" xfId="0" applyNumberFormat="1" applyFont="1"/>
    <xf numFmtId="166" fontId="4" fillId="0" borderId="0" xfId="21" applyNumberFormat="1" applyFont="1" applyAlignment="1">
      <alignment horizontal="center"/>
      <protection/>
    </xf>
    <xf numFmtId="0" fontId="6" fillId="0" borderId="25" xfId="21" applyFont="1" applyBorder="1">
      <alignment/>
      <protection/>
    </xf>
    <xf numFmtId="164" fontId="6" fillId="0" borderId="25" xfId="21" applyNumberFormat="1" applyFont="1" applyBorder="1" applyAlignment="1">
      <alignment horizontal="center"/>
      <protection/>
    </xf>
    <xf numFmtId="169" fontId="6" fillId="3" borderId="24" xfId="20" applyNumberFormat="1" applyFont="1" applyFill="1" applyBorder="1" applyAlignment="1">
      <alignment horizontal="center"/>
    </xf>
    <xf numFmtId="169" fontId="6" fillId="0" borderId="25" xfId="20" applyNumberFormat="1" applyFont="1" applyFill="1" applyBorder="1" applyAlignment="1">
      <alignment horizontal="center"/>
    </xf>
    <xf numFmtId="169" fontId="5" fillId="0" borderId="0" xfId="20" applyNumberFormat="1" applyFont="1" applyAlignment="1">
      <alignment/>
    </xf>
    <xf numFmtId="168" fontId="0" fillId="0" borderId="0" xfId="0" applyNumberFormat="1"/>
    <xf numFmtId="0" fontId="5" fillId="0" borderId="26" xfId="0" applyFont="1" applyBorder="1"/>
    <xf numFmtId="165" fontId="4" fillId="0" borderId="4" xfId="21" applyNumberFormat="1" applyFont="1" applyBorder="1" applyAlignment="1">
      <alignment horizontal="center"/>
      <protection/>
    </xf>
    <xf numFmtId="165" fontId="4" fillId="3" borderId="5" xfId="21" applyNumberFormat="1" applyFont="1" applyFill="1" applyBorder="1" applyAlignment="1">
      <alignment horizontal="center"/>
      <protection/>
    </xf>
    <xf numFmtId="164" fontId="6" fillId="3" borderId="2" xfId="21" applyNumberFormat="1" applyFont="1" applyFill="1" applyBorder="1" applyAlignment="1">
      <alignment horizontal="center"/>
      <protection/>
    </xf>
    <xf numFmtId="0" fontId="6" fillId="0" borderId="1" xfId="21" applyFont="1" applyBorder="1">
      <alignment/>
      <protection/>
    </xf>
    <xf numFmtId="164" fontId="6" fillId="0" borderId="1" xfId="21" applyNumberFormat="1" applyFont="1" applyBorder="1" applyAlignment="1">
      <alignment horizontal="center"/>
      <protection/>
    </xf>
    <xf numFmtId="164" fontId="6" fillId="3" borderId="27" xfId="21" applyNumberFormat="1" applyFont="1" applyFill="1" applyBorder="1" applyAlignment="1">
      <alignment horizontal="center"/>
      <protection/>
    </xf>
    <xf numFmtId="164" fontId="5" fillId="0" borderId="7" xfId="0" applyNumberFormat="1" applyFont="1" applyBorder="1" applyAlignment="1">
      <alignment horizontal="center"/>
    </xf>
    <xf numFmtId="164" fontId="5" fillId="3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4" fontId="6" fillId="3" borderId="24" xfId="21" applyNumberFormat="1" applyFont="1" applyFill="1" applyBorder="1" applyAlignment="1">
      <alignment horizontal="center"/>
      <protection/>
    </xf>
    <xf numFmtId="0" fontId="5" fillId="0" borderId="7" xfId="0" applyFont="1" applyBorder="1"/>
    <xf numFmtId="164" fontId="4" fillId="0" borderId="7" xfId="0" applyNumberFormat="1" applyFont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4" fillId="0" borderId="28" xfId="21" applyFont="1" applyBorder="1" applyAlignment="1">
      <alignment horizontal="center"/>
      <protection/>
    </xf>
    <xf numFmtId="0" fontId="3" fillId="0" borderId="28" xfId="21" applyFont="1" applyBorder="1" applyAlignment="1">
      <alignment horizontal="center"/>
      <protection/>
    </xf>
    <xf numFmtId="0" fontId="12" fillId="0" borderId="0" xfId="0" applyFont="1"/>
    <xf numFmtId="164" fontId="1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ence-my.sharepoint.com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esultados%20trimestrales\2023\1T23\Tablas%201T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  <sheetName val="BB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s.Consenso"/>
      <sheetName val="Celulosa"/>
      <sheetName val="Renovables"/>
      <sheetName val="Estados financieros"/>
      <sheetName val="FLUJO DE CAJA"/>
      <sheetName val="Coberturas FX"/>
      <sheetName val="parametros"/>
      <sheetName val="APM"/>
      <sheetName val="P&amp;L"/>
      <sheetName val="BALANCE"/>
      <sheetName val="Flujo de Cja"/>
      <sheetName val="EFE"/>
      <sheetName val="Ventas"/>
      <sheetName val="Precios, demanda , pool"/>
      <sheetName val="Bolsa"/>
      <sheetName val="Vtos."/>
      <sheetName val="WEB CELULOSA"/>
      <sheetName val="WEB RENOVABLES"/>
      <sheetName val="WEB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Q427"/>
  <sheetViews>
    <sheetView showGridLines="0" workbookViewId="0" topLeftCell="A1">
      <pane xSplit="1" topLeftCell="V1" activePane="topRight" state="frozen"/>
      <selection pane="topLeft" activeCell="AK83" sqref="AK83"/>
      <selection pane="topRight" activeCell="A1" sqref="A1"/>
    </sheetView>
  </sheetViews>
  <sheetFormatPr defaultColWidth="11.421875" defaultRowHeight="15" outlineLevelCol="1"/>
  <cols>
    <col min="1" max="1" width="54.8515625" style="17" customWidth="1"/>
    <col min="2" max="2" width="2.140625" style="17" customWidth="1"/>
    <col min="3" max="6" width="11.57421875" style="33" hidden="1" customWidth="1" outlineLevel="1"/>
    <col min="7" max="7" width="11.57421875" style="82" customWidth="1" collapsed="1"/>
    <col min="8" max="11" width="11.57421875" style="33" hidden="1" customWidth="1" outlineLevel="1"/>
    <col min="12" max="12" width="11.57421875" style="82" customWidth="1" collapsed="1"/>
    <col min="13" max="16" width="11.57421875" style="33" hidden="1" customWidth="1" outlineLevel="1"/>
    <col min="17" max="17" width="11.57421875" style="82" customWidth="1" collapsed="1"/>
    <col min="18" max="21" width="11.57421875" style="33" hidden="1" customWidth="1" outlineLevel="1"/>
    <col min="22" max="22" width="11.57421875" style="82" customWidth="1" collapsed="1"/>
    <col min="23" max="26" width="11.57421875" style="33" hidden="1" customWidth="1" outlineLevel="1"/>
    <col min="27" max="27" width="11.57421875" style="82" customWidth="1" collapsed="1"/>
    <col min="28" max="31" width="11.57421875" style="33" hidden="1" customWidth="1" outlineLevel="1"/>
    <col min="32" max="32" width="11.57421875" style="82" customWidth="1" collapsed="1"/>
    <col min="33" max="36" width="11.57421875" style="33" hidden="1" customWidth="1" outlineLevel="1"/>
    <col min="37" max="37" width="11.57421875" style="82" customWidth="1" collapsed="1"/>
    <col min="38" max="41" width="11.57421875" style="33" hidden="1" customWidth="1" outlineLevel="1"/>
    <col min="42" max="42" width="11.57421875" style="82" customWidth="1" collapsed="1"/>
    <col min="43" max="43" width="11.57421875" style="33" customWidth="1" outlineLevel="1"/>
  </cols>
  <sheetData>
    <row r="1" spans="1:43" ht="16" thickBot="1">
      <c r="A1" s="1" t="s">
        <v>0</v>
      </c>
      <c r="B1" s="2"/>
      <c r="C1" s="3" t="s">
        <v>170</v>
      </c>
      <c r="D1" s="3" t="s">
        <v>171</v>
      </c>
      <c r="E1" s="3" t="s">
        <v>172</v>
      </c>
      <c r="F1" s="3" t="s">
        <v>173</v>
      </c>
      <c r="G1" s="4">
        <v>2015</v>
      </c>
      <c r="H1" s="3" t="s">
        <v>174</v>
      </c>
      <c r="I1" s="3" t="s">
        <v>175</v>
      </c>
      <c r="J1" s="3" t="s">
        <v>176</v>
      </c>
      <c r="K1" s="3" t="s">
        <v>177</v>
      </c>
      <c r="L1" s="4">
        <v>2016</v>
      </c>
      <c r="M1" s="3" t="s">
        <v>178</v>
      </c>
      <c r="N1" s="3" t="s">
        <v>179</v>
      </c>
      <c r="O1" s="3" t="s">
        <v>180</v>
      </c>
      <c r="P1" s="3" t="s">
        <v>181</v>
      </c>
      <c r="Q1" s="4">
        <v>2017</v>
      </c>
      <c r="R1" s="3" t="s">
        <v>182</v>
      </c>
      <c r="S1" s="3" t="s">
        <v>183</v>
      </c>
      <c r="T1" s="3" t="s">
        <v>184</v>
      </c>
      <c r="U1" s="3" t="s">
        <v>185</v>
      </c>
      <c r="V1" s="4">
        <v>2018</v>
      </c>
      <c r="W1" s="3" t="s">
        <v>186</v>
      </c>
      <c r="X1" s="3" t="s">
        <v>187</v>
      </c>
      <c r="Y1" s="3" t="s">
        <v>188</v>
      </c>
      <c r="Z1" s="3" t="s">
        <v>189</v>
      </c>
      <c r="AA1" s="4">
        <v>2019</v>
      </c>
      <c r="AB1" s="3" t="s">
        <v>190</v>
      </c>
      <c r="AC1" s="3" t="s">
        <v>191</v>
      </c>
      <c r="AD1" s="3" t="s">
        <v>192</v>
      </c>
      <c r="AE1" s="3" t="s">
        <v>193</v>
      </c>
      <c r="AF1" s="4">
        <v>2020</v>
      </c>
      <c r="AG1" s="3" t="s">
        <v>194</v>
      </c>
      <c r="AH1" s="3" t="s">
        <v>195</v>
      </c>
      <c r="AI1" s="3" t="s">
        <v>196</v>
      </c>
      <c r="AJ1" s="3" t="s">
        <v>197</v>
      </c>
      <c r="AK1" s="4">
        <v>2021</v>
      </c>
      <c r="AL1" s="3" t="s">
        <v>198</v>
      </c>
      <c r="AM1" s="3" t="s">
        <v>199</v>
      </c>
      <c r="AN1" s="3" t="s">
        <v>200</v>
      </c>
      <c r="AO1" s="3" t="s">
        <v>201</v>
      </c>
      <c r="AP1" s="4">
        <v>2022</v>
      </c>
      <c r="AQ1" s="3" t="s">
        <v>202</v>
      </c>
    </row>
    <row r="2" spans="1:43" ht="15">
      <c r="A2" s="5" t="s">
        <v>1</v>
      </c>
      <c r="B2" s="5"/>
      <c r="C2" s="6">
        <v>749.5</v>
      </c>
      <c r="D2" s="6">
        <v>779.5286666666667</v>
      </c>
      <c r="E2" s="6">
        <v>803.6958888888889</v>
      </c>
      <c r="F2" s="6">
        <v>802.7620000000001</v>
      </c>
      <c r="G2" s="7">
        <v>782.9526969696971</v>
      </c>
      <c r="H2" s="6">
        <v>764.2553333333334</v>
      </c>
      <c r="I2" s="6">
        <v>694.95</v>
      </c>
      <c r="J2" s="6">
        <v>671.9609090909089</v>
      </c>
      <c r="K2" s="6">
        <v>655.119</v>
      </c>
      <c r="L2" s="7">
        <v>696.7895833333333</v>
      </c>
      <c r="M2" s="6">
        <v>679.39</v>
      </c>
      <c r="N2" s="6">
        <v>782.85</v>
      </c>
      <c r="O2" s="6">
        <v>872.3553846153851</v>
      </c>
      <c r="P2" s="6">
        <v>938.5</v>
      </c>
      <c r="Q2" s="8">
        <v>817.7</v>
      </c>
      <c r="R2" s="6">
        <v>1008.36</v>
      </c>
      <c r="S2" s="6">
        <v>1044.4</v>
      </c>
      <c r="T2" s="6">
        <v>1050</v>
      </c>
      <c r="U2" s="6">
        <v>1045.8498437499995</v>
      </c>
      <c r="V2" s="8">
        <v>1037.2815294117647</v>
      </c>
      <c r="W2" s="6">
        <v>994.6750793650785</v>
      </c>
      <c r="X2" s="6">
        <v>938.5949999999999</v>
      </c>
      <c r="Y2" s="6">
        <v>816.52</v>
      </c>
      <c r="Z2" s="6">
        <v>696.6889062</v>
      </c>
      <c r="AA2" s="8">
        <v>860.14</v>
      </c>
      <c r="AB2" s="6">
        <v>680</v>
      </c>
      <c r="AC2" s="6">
        <v>680.35</v>
      </c>
      <c r="AD2" s="6">
        <v>680</v>
      </c>
      <c r="AE2" s="6">
        <v>680</v>
      </c>
      <c r="AF2" s="8">
        <v>680.082</v>
      </c>
      <c r="AG2" s="6">
        <v>759.878</v>
      </c>
      <c r="AH2" s="6">
        <v>998.65</v>
      </c>
      <c r="AI2" s="6">
        <v>1136.157</v>
      </c>
      <c r="AJ2" s="6">
        <v>1140</v>
      </c>
      <c r="AK2" s="8">
        <v>1010.616092</v>
      </c>
      <c r="AL2" s="6">
        <v>1150.386</v>
      </c>
      <c r="AM2" s="6">
        <v>1241.347</v>
      </c>
      <c r="AN2" s="6">
        <v>1366.3</v>
      </c>
      <c r="AO2" s="6">
        <v>1380</v>
      </c>
      <c r="AP2" s="8">
        <v>1285</v>
      </c>
      <c r="AQ2" s="6">
        <v>1338.84</v>
      </c>
    </row>
    <row r="3" spans="1:43" ht="15">
      <c r="A3" s="9" t="s">
        <v>2</v>
      </c>
      <c r="B3" s="9"/>
      <c r="C3" s="10">
        <v>1.1293627998131253</v>
      </c>
      <c r="D3" s="10">
        <v>1.1004406306231698</v>
      </c>
      <c r="E3" s="6">
        <v>1.112903347404774</v>
      </c>
      <c r="F3" s="10">
        <v>1.0999753357084134</v>
      </c>
      <c r="G3" s="11">
        <v>1.1094354943786306</v>
      </c>
      <c r="H3" s="10">
        <v>1.1017815522852656</v>
      </c>
      <c r="I3" s="10">
        <v>1.129195275428658</v>
      </c>
      <c r="J3" s="10">
        <v>1.1158335964655162</v>
      </c>
      <c r="K3" s="10">
        <v>1.0836628760978018</v>
      </c>
      <c r="L3" s="11">
        <v>1.1072144009940925</v>
      </c>
      <c r="M3" s="10">
        <v>1.0617459523660686</v>
      </c>
      <c r="N3" s="10">
        <v>1.0978893485730314</v>
      </c>
      <c r="O3" s="10">
        <v>1.1697257689701304</v>
      </c>
      <c r="P3" s="10">
        <v>1.1768025078369906</v>
      </c>
      <c r="Q3" s="12">
        <v>1.1300442233278054</v>
      </c>
      <c r="R3" s="10">
        <v>1.2251220736050077</v>
      </c>
      <c r="S3" s="10">
        <v>1.1973068987667719</v>
      </c>
      <c r="T3" s="10">
        <v>1.1621167313478982</v>
      </c>
      <c r="U3" s="10">
        <v>1.1441316459937083</v>
      </c>
      <c r="V3" s="12">
        <v>1.180633545173876</v>
      </c>
      <c r="W3" s="10">
        <v>1.1371265296612323</v>
      </c>
      <c r="X3" s="10">
        <v>1.1228031755672878</v>
      </c>
      <c r="Y3" s="10">
        <v>1.1160209667388794</v>
      </c>
      <c r="Z3" s="10">
        <v>1.1051502155767272</v>
      </c>
      <c r="AA3" s="12">
        <v>1.1215218921949566</v>
      </c>
      <c r="AB3" s="10">
        <v>1.102</v>
      </c>
      <c r="AC3" s="10">
        <v>1.0978823385127798</v>
      </c>
      <c r="AD3" s="10">
        <v>1.1642932431300081</v>
      </c>
      <c r="AE3" s="10">
        <v>1.1881797086862926</v>
      </c>
      <c r="AF3" s="12">
        <v>1.1215441518540326</v>
      </c>
      <c r="AG3" s="10">
        <v>1.2083305505465394</v>
      </c>
      <c r="AH3" s="10">
        <v>1.2046586810456097</v>
      </c>
      <c r="AI3" s="10">
        <v>1.1808620764918274</v>
      </c>
      <c r="AJ3" s="10">
        <v>1.1466471133158922</v>
      </c>
      <c r="AK3" s="12">
        <v>1.1815017089781241</v>
      </c>
      <c r="AL3" s="10">
        <v>1.1238222143201155</v>
      </c>
      <c r="AM3" s="10">
        <v>1.0695504577275174</v>
      </c>
      <c r="AN3" s="10">
        <v>1.013801291088521</v>
      </c>
      <c r="AO3" s="10">
        <v>1.0112853583467682</v>
      </c>
      <c r="AP3" s="12">
        <v>1.0486371796964256</v>
      </c>
      <c r="AQ3" s="10">
        <v>1.0712262565809476</v>
      </c>
    </row>
    <row r="4" spans="1:43" ht="15">
      <c r="A4" s="13" t="s">
        <v>3</v>
      </c>
      <c r="B4" s="9"/>
      <c r="C4" s="14">
        <v>663.6485637069144</v>
      </c>
      <c r="D4" s="14">
        <v>708.3786666666666</v>
      </c>
      <c r="E4" s="14">
        <v>722.1614444444444</v>
      </c>
      <c r="F4" s="14">
        <v>729.8</v>
      </c>
      <c r="G4" s="15">
        <v>705.7216944444444</v>
      </c>
      <c r="H4" s="14">
        <v>695.1</v>
      </c>
      <c r="I4" s="14">
        <v>614.694</v>
      </c>
      <c r="J4" s="14">
        <v>602.205303030303</v>
      </c>
      <c r="K4" s="14">
        <v>604.5413333333335</v>
      </c>
      <c r="L4" s="15">
        <v>629.3176666666667</v>
      </c>
      <c r="M4" s="14">
        <v>639.88</v>
      </c>
      <c r="N4" s="14">
        <v>713.05</v>
      </c>
      <c r="O4" s="14">
        <v>745.7776923076926</v>
      </c>
      <c r="P4" s="14">
        <v>797.5</v>
      </c>
      <c r="Q4" s="16">
        <v>723.6</v>
      </c>
      <c r="R4" s="14">
        <v>823.07</v>
      </c>
      <c r="S4" s="14">
        <v>872.27</v>
      </c>
      <c r="T4" s="14">
        <v>903.5236923076928</v>
      </c>
      <c r="U4" s="14">
        <v>914.0992187499993</v>
      </c>
      <c r="V4" s="16">
        <v>878.5804313725481</v>
      </c>
      <c r="W4" s="14">
        <v>874.7268253968252</v>
      </c>
      <c r="X4" s="14">
        <v>835.9390322580642</v>
      </c>
      <c r="Y4" s="14">
        <v>731.635</v>
      </c>
      <c r="Z4" s="14">
        <v>630.402</v>
      </c>
      <c r="AA4" s="16">
        <v>766.94</v>
      </c>
      <c r="AB4" s="14">
        <v>617.059891107078</v>
      </c>
      <c r="AC4" s="14">
        <v>619.693</v>
      </c>
      <c r="AD4" s="14">
        <v>584.0453030303031</v>
      </c>
      <c r="AE4" s="14">
        <v>572.304</v>
      </c>
      <c r="AF4" s="16">
        <v>606.380051</v>
      </c>
      <c r="AG4" s="14">
        <v>628.866</v>
      </c>
      <c r="AH4" s="14">
        <v>828.99</v>
      </c>
      <c r="AI4" s="14">
        <v>962.142</v>
      </c>
      <c r="AJ4" s="14">
        <v>994.203</v>
      </c>
      <c r="AK4" s="16">
        <v>855.3657471</v>
      </c>
      <c r="AL4" s="14">
        <v>1023.637</v>
      </c>
      <c r="AM4" s="14">
        <v>1160.625</v>
      </c>
      <c r="AN4" s="14">
        <v>1347.7</v>
      </c>
      <c r="AO4" s="14">
        <v>1364.6</v>
      </c>
      <c r="AP4" s="16">
        <v>1225.4</v>
      </c>
      <c r="AQ4" s="14">
        <v>1249.82</v>
      </c>
    </row>
    <row r="5" spans="3:43" ht="16" thickBo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16" thickBot="1">
      <c r="A6" s="1" t="s">
        <v>4</v>
      </c>
      <c r="B6" s="2"/>
      <c r="C6" s="3" t="str">
        <f>C1</f>
        <v>1Q15</v>
      </c>
      <c r="D6" s="3" t="str">
        <f>D1</f>
        <v>2Q15</v>
      </c>
      <c r="E6" s="3" t="str">
        <f>E1</f>
        <v>3Q15</v>
      </c>
      <c r="F6" s="3" t="str">
        <f>F1</f>
        <v>4Q15</v>
      </c>
      <c r="G6" s="4">
        <f>G1</f>
        <v>2015</v>
      </c>
      <c r="H6" s="3" t="str">
        <f aca="true" t="shared" si="0" ref="H6:AP6">H1</f>
        <v>1Q16</v>
      </c>
      <c r="I6" s="3" t="str">
        <f t="shared" si="0"/>
        <v>2Q16</v>
      </c>
      <c r="J6" s="3" t="str">
        <f t="shared" si="0"/>
        <v>3Q16</v>
      </c>
      <c r="K6" s="3" t="str">
        <f t="shared" si="0"/>
        <v>4Q16</v>
      </c>
      <c r="L6" s="4">
        <f t="shared" si="0"/>
        <v>2016</v>
      </c>
      <c r="M6" s="3" t="str">
        <f t="shared" si="0"/>
        <v>1Q17</v>
      </c>
      <c r="N6" s="3" t="str">
        <f t="shared" si="0"/>
        <v>2Q17</v>
      </c>
      <c r="O6" s="3" t="str">
        <f t="shared" si="0"/>
        <v>3Q17</v>
      </c>
      <c r="P6" s="3" t="str">
        <f t="shared" si="0"/>
        <v>4Q17</v>
      </c>
      <c r="Q6" s="4">
        <f t="shared" si="0"/>
        <v>2017</v>
      </c>
      <c r="R6" s="3" t="str">
        <f t="shared" si="0"/>
        <v>1Q18</v>
      </c>
      <c r="S6" s="3" t="str">
        <f t="shared" si="0"/>
        <v>2Q18</v>
      </c>
      <c r="T6" s="3">
        <f>Q1</f>
        <v>2017</v>
      </c>
      <c r="U6" s="3" t="str">
        <f t="shared" si="0"/>
        <v>4Q18</v>
      </c>
      <c r="V6" s="4">
        <f t="shared" si="0"/>
        <v>2018</v>
      </c>
      <c r="W6" s="3" t="str">
        <f t="shared" si="0"/>
        <v>1Q19</v>
      </c>
      <c r="X6" s="3" t="str">
        <f t="shared" si="0"/>
        <v>2Q19</v>
      </c>
      <c r="Y6" s="3" t="str">
        <f t="shared" si="0"/>
        <v>3Q19</v>
      </c>
      <c r="Z6" s="3" t="str">
        <f t="shared" si="0"/>
        <v>4Q19</v>
      </c>
      <c r="AA6" s="4">
        <f t="shared" si="0"/>
        <v>2019</v>
      </c>
      <c r="AB6" s="3" t="str">
        <f t="shared" si="0"/>
        <v>1Q20</v>
      </c>
      <c r="AC6" s="3" t="str">
        <f t="shared" si="0"/>
        <v>2Q20</v>
      </c>
      <c r="AD6" s="3" t="str">
        <f t="shared" si="0"/>
        <v>3Q20</v>
      </c>
      <c r="AE6" s="3" t="str">
        <f t="shared" si="0"/>
        <v>4Q20</v>
      </c>
      <c r="AF6" s="4">
        <f t="shared" si="0"/>
        <v>2020</v>
      </c>
      <c r="AG6" s="3" t="str">
        <f t="shared" si="0"/>
        <v>1Q21</v>
      </c>
      <c r="AH6" s="3" t="str">
        <f t="shared" si="0"/>
        <v>2Q21</v>
      </c>
      <c r="AI6" s="3" t="str">
        <f t="shared" si="0"/>
        <v>3Q21</v>
      </c>
      <c r="AJ6" s="3" t="str">
        <f t="shared" si="0"/>
        <v>4Q21</v>
      </c>
      <c r="AK6" s="4">
        <f t="shared" si="0"/>
        <v>2021</v>
      </c>
      <c r="AL6" s="3" t="str">
        <f t="shared" si="0"/>
        <v>1Q22</v>
      </c>
      <c r="AM6" s="3" t="str">
        <f t="shared" si="0"/>
        <v>2Q22</v>
      </c>
      <c r="AN6" s="3" t="str">
        <f t="shared" si="0"/>
        <v>3Q22</v>
      </c>
      <c r="AO6" s="3" t="str">
        <f t="shared" si="0"/>
        <v>4Q22</v>
      </c>
      <c r="AP6" s="4">
        <f t="shared" si="0"/>
        <v>2022</v>
      </c>
      <c r="AQ6" s="3" t="s">
        <v>202</v>
      </c>
    </row>
    <row r="7" spans="1:43" s="17" customFormat="1" ht="16.5" customHeight="1">
      <c r="A7" s="19" t="s">
        <v>5</v>
      </c>
      <c r="B7" s="20"/>
      <c r="C7" s="21">
        <v>220397.40499999994</v>
      </c>
      <c r="D7" s="21">
        <v>211369.529</v>
      </c>
      <c r="E7" s="21">
        <v>220622.542</v>
      </c>
      <c r="F7" s="21">
        <v>232890.558</v>
      </c>
      <c r="G7" s="22">
        <v>885280.034</v>
      </c>
      <c r="H7" s="21">
        <v>217503.534</v>
      </c>
      <c r="I7" s="21">
        <v>231139.94000000006</v>
      </c>
      <c r="J7" s="21">
        <v>215235.795</v>
      </c>
      <c r="K7" s="21">
        <v>259528.619</v>
      </c>
      <c r="L7" s="22">
        <v>923407.888</v>
      </c>
      <c r="M7" s="21">
        <v>246138.712</v>
      </c>
      <c r="N7" s="21">
        <v>234727.731</v>
      </c>
      <c r="O7" s="21">
        <v>239034.264</v>
      </c>
      <c r="P7" s="21">
        <v>255401.38</v>
      </c>
      <c r="Q7" s="23">
        <v>975302.087</v>
      </c>
      <c r="R7" s="21">
        <v>232735.133</v>
      </c>
      <c r="S7" s="21">
        <v>230386.272</v>
      </c>
      <c r="T7" s="21">
        <v>237615.431</v>
      </c>
      <c r="U7" s="21">
        <v>246728.834</v>
      </c>
      <c r="V7" s="23">
        <v>947465.67</v>
      </c>
      <c r="W7" s="21">
        <v>219104.32</v>
      </c>
      <c r="X7" s="21">
        <v>218845.693</v>
      </c>
      <c r="Y7" s="21">
        <v>266356.292</v>
      </c>
      <c r="Z7" s="21">
        <v>206193</v>
      </c>
      <c r="AA7" s="23">
        <v>910499</v>
      </c>
      <c r="AB7" s="21">
        <v>273236.202</v>
      </c>
      <c r="AC7" s="21">
        <v>246584</v>
      </c>
      <c r="AD7" s="21">
        <v>236437.781</v>
      </c>
      <c r="AE7" s="21">
        <v>259223.812</v>
      </c>
      <c r="AF7" s="23">
        <v>1015481.892</v>
      </c>
      <c r="AG7" s="21">
        <v>246157.035</v>
      </c>
      <c r="AH7" s="21">
        <v>251609.914</v>
      </c>
      <c r="AI7" s="21">
        <v>259229.507</v>
      </c>
      <c r="AJ7" s="21">
        <v>239061.075</v>
      </c>
      <c r="AK7" s="23">
        <v>996057.531</v>
      </c>
      <c r="AL7" s="21">
        <v>199459.222</v>
      </c>
      <c r="AM7" s="21">
        <v>287599.79</v>
      </c>
      <c r="AN7" s="21">
        <v>189213.945</v>
      </c>
      <c r="AO7" s="21">
        <v>150345</v>
      </c>
      <c r="AP7" s="23">
        <v>826617</v>
      </c>
      <c r="AQ7" s="21">
        <v>216617.966</v>
      </c>
    </row>
    <row r="8" spans="1:43" s="17" customFormat="1" ht="21" customHeight="1">
      <c r="A8" s="24" t="s">
        <v>6</v>
      </c>
      <c r="C8" s="25">
        <v>505.16928726996593</v>
      </c>
      <c r="D8" s="25">
        <v>553.9019770441936</v>
      </c>
      <c r="E8" s="25">
        <v>559.9790433019306</v>
      </c>
      <c r="F8" s="25">
        <v>562.976881183822</v>
      </c>
      <c r="G8" s="26">
        <v>545.6714050325007</v>
      </c>
      <c r="H8" s="25">
        <v>512.0376572823869</v>
      </c>
      <c r="I8" s="25">
        <v>459.78206968471125</v>
      </c>
      <c r="J8" s="25">
        <v>451.6070386898238</v>
      </c>
      <c r="K8" s="25">
        <v>439.2694741692437</v>
      </c>
      <c r="L8" s="26">
        <v>464.41990107842787</v>
      </c>
      <c r="M8" s="25">
        <v>465.65612970299446</v>
      </c>
      <c r="N8" s="25">
        <v>520.6287279281884</v>
      </c>
      <c r="O8" s="25">
        <v>543.1899085396394</v>
      </c>
      <c r="P8" s="25">
        <v>581.5199588976377</v>
      </c>
      <c r="Q8" s="27">
        <v>528.2301831063343</v>
      </c>
      <c r="R8" s="25">
        <v>601.4476550903898</v>
      </c>
      <c r="S8" s="25">
        <v>634.4562057933731</v>
      </c>
      <c r="T8" s="25">
        <v>659.8855947196458</v>
      </c>
      <c r="U8" s="25">
        <v>643.6094129152332</v>
      </c>
      <c r="V8" s="27">
        <v>635.1090272220629</v>
      </c>
      <c r="W8" s="25">
        <v>604.8808165900152</v>
      </c>
      <c r="X8" s="25">
        <v>575.8395254321957</v>
      </c>
      <c r="Y8" s="25">
        <v>481.94093346216124</v>
      </c>
      <c r="Z8" s="25">
        <v>432.1630705213076</v>
      </c>
      <c r="AA8" s="27">
        <v>522.8221008479966</v>
      </c>
      <c r="AB8" s="25">
        <v>418.19495060907053</v>
      </c>
      <c r="AC8" s="25">
        <v>416.7991434967394</v>
      </c>
      <c r="AD8" s="25">
        <v>383.64004101358074</v>
      </c>
      <c r="AE8" s="25">
        <v>384.43613351384545</v>
      </c>
      <c r="AF8" s="27">
        <v>401.19277675903646</v>
      </c>
      <c r="AG8" s="25">
        <v>403.7382071976939</v>
      </c>
      <c r="AH8" s="25">
        <v>525.4800889920419</v>
      </c>
      <c r="AI8" s="25">
        <v>613.2635201902382</v>
      </c>
      <c r="AJ8" s="25">
        <v>644.1575651745061</v>
      </c>
      <c r="AK8" s="27">
        <v>546.7234402146195</v>
      </c>
      <c r="AL8" s="25">
        <v>650.6242163122444</v>
      </c>
      <c r="AM8" s="25">
        <v>723.8809179937163</v>
      </c>
      <c r="AN8" s="25">
        <v>832.607765775403</v>
      </c>
      <c r="AO8" s="25">
        <v>864.504971897968</v>
      </c>
      <c r="AP8" s="27">
        <v>756.6696547494183</v>
      </c>
      <c r="AQ8" s="25">
        <v>762.4483003408868</v>
      </c>
    </row>
    <row r="9" spans="1:43" s="17" customFormat="1" ht="16.5" customHeight="1">
      <c r="A9" s="28" t="s">
        <v>7</v>
      </c>
      <c r="B9" s="29"/>
      <c r="C9" s="30">
        <v>111.338</v>
      </c>
      <c r="D9" s="30">
        <v>117.078</v>
      </c>
      <c r="E9" s="30">
        <v>123.544</v>
      </c>
      <c r="F9" s="30">
        <v>131.112</v>
      </c>
      <c r="G9" s="31">
        <v>483.072</v>
      </c>
      <c r="H9" s="30">
        <v>111.37</v>
      </c>
      <c r="I9" s="30">
        <v>106.274</v>
      </c>
      <c r="J9" s="30">
        <v>97.202</v>
      </c>
      <c r="K9" s="30">
        <v>114.003</v>
      </c>
      <c r="L9" s="31">
        <v>428.849</v>
      </c>
      <c r="M9" s="30">
        <v>114.616</v>
      </c>
      <c r="N9" s="30">
        <v>122.206</v>
      </c>
      <c r="O9" s="30">
        <v>129.841</v>
      </c>
      <c r="P9" s="30">
        <v>148.52099999999996</v>
      </c>
      <c r="Q9" s="32">
        <v>515.184</v>
      </c>
      <c r="R9" s="30">
        <v>139.978</v>
      </c>
      <c r="S9" s="30">
        <v>146.17000000000002</v>
      </c>
      <c r="T9" s="30">
        <v>156.79899999999998</v>
      </c>
      <c r="U9" s="30">
        <v>158.79700000000003</v>
      </c>
      <c r="V9" s="32">
        <v>601.744</v>
      </c>
      <c r="W9" s="30">
        <v>132.532</v>
      </c>
      <c r="X9" s="30">
        <v>126.02000000000001</v>
      </c>
      <c r="Y9" s="30">
        <v>128.368</v>
      </c>
      <c r="Z9" s="30">
        <v>89.10899999999998</v>
      </c>
      <c r="AA9" s="32">
        <v>476.029</v>
      </c>
      <c r="AB9" s="30">
        <v>114.266</v>
      </c>
      <c r="AC9" s="30">
        <v>102.776</v>
      </c>
      <c r="AD9" s="30">
        <v>90.70700000000002</v>
      </c>
      <c r="AE9" s="30">
        <v>99.65499999999997</v>
      </c>
      <c r="AF9" s="32">
        <v>407.404</v>
      </c>
      <c r="AG9" s="30">
        <v>99.383</v>
      </c>
      <c r="AH9" s="30">
        <v>132.216</v>
      </c>
      <c r="AI9" s="30">
        <v>158.976</v>
      </c>
      <c r="AJ9" s="30">
        <v>153.993</v>
      </c>
      <c r="AK9" s="32">
        <v>544.568</v>
      </c>
      <c r="AL9" s="30">
        <v>129.773</v>
      </c>
      <c r="AM9" s="30">
        <v>208.18800000000002</v>
      </c>
      <c r="AN9" s="30">
        <v>157.541</v>
      </c>
      <c r="AO9" s="30">
        <v>129.974</v>
      </c>
      <c r="AP9" s="32">
        <v>625.476</v>
      </c>
      <c r="AQ9" s="30">
        <v>165.16</v>
      </c>
    </row>
    <row r="10" spans="3:43" s="17" customFormat="1" ht="16" thickBot="1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1:43" ht="16" thickBot="1">
      <c r="A11" s="1" t="s">
        <v>8</v>
      </c>
      <c r="B11" s="2"/>
      <c r="C11" s="3" t="str">
        <f>C6</f>
        <v>1Q15</v>
      </c>
      <c r="D11" s="3" t="str">
        <f>D6</f>
        <v>2Q15</v>
      </c>
      <c r="E11" s="3" t="str">
        <f>E6</f>
        <v>3Q15</v>
      </c>
      <c r="F11" s="3" t="str">
        <f>F6</f>
        <v>4Q15</v>
      </c>
      <c r="G11" s="4">
        <f>G6</f>
        <v>2015</v>
      </c>
      <c r="H11" s="3" t="str">
        <f aca="true" t="shared" si="1" ref="H11:AP11">H6</f>
        <v>1Q16</v>
      </c>
      <c r="I11" s="3" t="str">
        <f t="shared" si="1"/>
        <v>2Q16</v>
      </c>
      <c r="J11" s="3" t="str">
        <f t="shared" si="1"/>
        <v>3Q16</v>
      </c>
      <c r="K11" s="3" t="str">
        <f t="shared" si="1"/>
        <v>4Q16</v>
      </c>
      <c r="L11" s="4">
        <f t="shared" si="1"/>
        <v>2016</v>
      </c>
      <c r="M11" s="3" t="str">
        <f t="shared" si="1"/>
        <v>1Q17</v>
      </c>
      <c r="N11" s="3" t="str">
        <f t="shared" si="1"/>
        <v>2Q17</v>
      </c>
      <c r="O11" s="3" t="str">
        <f t="shared" si="1"/>
        <v>3Q17</v>
      </c>
      <c r="P11" s="3" t="str">
        <f t="shared" si="1"/>
        <v>4Q17</v>
      </c>
      <c r="Q11" s="4">
        <f t="shared" si="1"/>
        <v>2017</v>
      </c>
      <c r="R11" s="3" t="str">
        <f t="shared" si="1"/>
        <v>1Q18</v>
      </c>
      <c r="S11" s="3" t="str">
        <f t="shared" si="1"/>
        <v>2Q18</v>
      </c>
      <c r="T11" s="3">
        <f>Q6</f>
        <v>2017</v>
      </c>
      <c r="U11" s="3" t="str">
        <f t="shared" si="1"/>
        <v>4Q18</v>
      </c>
      <c r="V11" s="4">
        <f t="shared" si="1"/>
        <v>2018</v>
      </c>
      <c r="W11" s="3" t="str">
        <f t="shared" si="1"/>
        <v>1Q19</v>
      </c>
      <c r="X11" s="3" t="str">
        <f t="shared" si="1"/>
        <v>2Q19</v>
      </c>
      <c r="Y11" s="3" t="str">
        <f t="shared" si="1"/>
        <v>3Q19</v>
      </c>
      <c r="Z11" s="3" t="str">
        <f t="shared" si="1"/>
        <v>4Q19</v>
      </c>
      <c r="AA11" s="4">
        <f t="shared" si="1"/>
        <v>2019</v>
      </c>
      <c r="AB11" s="3" t="str">
        <f t="shared" si="1"/>
        <v>1Q20</v>
      </c>
      <c r="AC11" s="3" t="str">
        <f t="shared" si="1"/>
        <v>2Q20</v>
      </c>
      <c r="AD11" s="3" t="str">
        <f t="shared" si="1"/>
        <v>3Q20</v>
      </c>
      <c r="AE11" s="3" t="str">
        <f t="shared" si="1"/>
        <v>4Q20</v>
      </c>
      <c r="AF11" s="4">
        <f t="shared" si="1"/>
        <v>2020</v>
      </c>
      <c r="AG11" s="3" t="str">
        <f t="shared" si="1"/>
        <v>1Q21</v>
      </c>
      <c r="AH11" s="3" t="str">
        <f t="shared" si="1"/>
        <v>2Q21</v>
      </c>
      <c r="AI11" s="3" t="str">
        <f t="shared" si="1"/>
        <v>3Q21</v>
      </c>
      <c r="AJ11" s="3" t="str">
        <f t="shared" si="1"/>
        <v>4Q21</v>
      </c>
      <c r="AK11" s="4">
        <f t="shared" si="1"/>
        <v>2021</v>
      </c>
      <c r="AL11" s="3" t="str">
        <f t="shared" si="1"/>
        <v>1Q22</v>
      </c>
      <c r="AM11" s="3" t="str">
        <f t="shared" si="1"/>
        <v>2Q22</v>
      </c>
      <c r="AN11" s="3" t="str">
        <f t="shared" si="1"/>
        <v>3Q22</v>
      </c>
      <c r="AO11" s="3" t="str">
        <f t="shared" si="1"/>
        <v>4Q22</v>
      </c>
      <c r="AP11" s="4">
        <f t="shared" si="1"/>
        <v>2022</v>
      </c>
      <c r="AQ11" s="3" t="s">
        <v>202</v>
      </c>
    </row>
    <row r="12" spans="1:43" s="17" customFormat="1" ht="21" customHeight="1">
      <c r="A12" s="5" t="s">
        <v>9</v>
      </c>
      <c r="B12" s="5"/>
      <c r="C12" s="34">
        <v>125961.179</v>
      </c>
      <c r="D12" s="34">
        <v>99274.29499999998</v>
      </c>
      <c r="E12" s="34">
        <v>119818.71299999997</v>
      </c>
      <c r="F12" s="34">
        <v>124058.19600000001</v>
      </c>
      <c r="G12" s="35">
        <v>469112.383</v>
      </c>
      <c r="H12" s="34">
        <v>129095.741</v>
      </c>
      <c r="I12" s="34">
        <v>107825.75599999998</v>
      </c>
      <c r="J12" s="34">
        <v>131002.48099999993</v>
      </c>
      <c r="K12" s="34">
        <v>141262.003</v>
      </c>
      <c r="L12" s="35">
        <v>509185.9809999999</v>
      </c>
      <c r="M12" s="34">
        <v>131989.671</v>
      </c>
      <c r="N12" s="34">
        <v>115025.59997753907</v>
      </c>
      <c r="O12" s="34">
        <v>133501.326</v>
      </c>
      <c r="P12" s="34">
        <v>142780.264041107</v>
      </c>
      <c r="Q12" s="36">
        <v>523296.861018646</v>
      </c>
      <c r="R12" s="34">
        <v>129803.223045776</v>
      </c>
      <c r="S12" s="34">
        <v>118930.029</v>
      </c>
      <c r="T12" s="34">
        <v>143176.194</v>
      </c>
      <c r="U12" s="34">
        <v>138553.834298828</v>
      </c>
      <c r="V12" s="36">
        <v>530463.280344605</v>
      </c>
      <c r="W12" s="34">
        <v>131867.958</v>
      </c>
      <c r="X12" s="34">
        <v>115273.555907471</v>
      </c>
      <c r="Y12" s="34">
        <v>141283.79306543</v>
      </c>
      <c r="Z12" s="34">
        <v>68971.458</v>
      </c>
      <c r="AA12" s="36">
        <v>457396.7649729</v>
      </c>
      <c r="AB12" s="34">
        <v>142968.42</v>
      </c>
      <c r="AC12" s="34">
        <v>143353.012</v>
      </c>
      <c r="AD12" s="34">
        <v>135651.904</v>
      </c>
      <c r="AE12" s="34">
        <v>150591.513</v>
      </c>
      <c r="AF12" s="36">
        <v>572564.848</v>
      </c>
      <c r="AG12" s="34">
        <v>129655.266</v>
      </c>
      <c r="AH12" s="34">
        <v>152936.941142155</v>
      </c>
      <c r="AI12" s="34">
        <v>152629.097220963</v>
      </c>
      <c r="AJ12" s="34">
        <v>142213.573951248</v>
      </c>
      <c r="AK12" s="36">
        <v>577434.878314365</v>
      </c>
      <c r="AL12" s="34">
        <v>114715.114243713</v>
      </c>
      <c r="AM12" s="34">
        <v>154786</v>
      </c>
      <c r="AN12" s="34">
        <v>149756.57485408</v>
      </c>
      <c r="AO12" s="34">
        <v>157739</v>
      </c>
      <c r="AP12" s="36">
        <v>576996</v>
      </c>
      <c r="AQ12" s="34">
        <v>153866.358799458</v>
      </c>
    </row>
    <row r="13" spans="1:43" s="17" customFormat="1" ht="16.5" customHeight="1">
      <c r="A13" s="5" t="s">
        <v>10</v>
      </c>
      <c r="B13" s="5"/>
      <c r="C13" s="34">
        <v>88476.765</v>
      </c>
      <c r="D13" s="34">
        <v>105940.29599999999</v>
      </c>
      <c r="E13" s="34">
        <v>118003.245</v>
      </c>
      <c r="F13" s="34">
        <v>116633.40500000004</v>
      </c>
      <c r="G13" s="35">
        <v>429053.711</v>
      </c>
      <c r="H13" s="34">
        <v>90658.967</v>
      </c>
      <c r="I13" s="34">
        <v>112931.10100000001</v>
      </c>
      <c r="J13" s="34">
        <v>108323.937</v>
      </c>
      <c r="K13" s="34">
        <v>110342.96899999998</v>
      </c>
      <c r="L13" s="35">
        <v>422256.974</v>
      </c>
      <c r="M13" s="34">
        <v>94613.114</v>
      </c>
      <c r="N13" s="34">
        <v>111495.92200000002</v>
      </c>
      <c r="O13" s="34">
        <v>113396.462</v>
      </c>
      <c r="P13" s="34">
        <v>115148.571216553</v>
      </c>
      <c r="Q13" s="36">
        <v>434654.069216553</v>
      </c>
      <c r="R13" s="34">
        <v>95841.1040063476</v>
      </c>
      <c r="S13" s="34">
        <v>113255.903930664</v>
      </c>
      <c r="T13" s="34">
        <v>113261.123832703</v>
      </c>
      <c r="U13" s="34">
        <v>115147.208371162</v>
      </c>
      <c r="V13" s="36">
        <v>437505.340140877</v>
      </c>
      <c r="W13" s="34">
        <v>107294.07582283</v>
      </c>
      <c r="X13" s="34">
        <v>110908.019096375</v>
      </c>
      <c r="Y13" s="34">
        <v>119996.430059075</v>
      </c>
      <c r="Z13" s="34">
        <v>116432.667037964</v>
      </c>
      <c r="AA13" s="36">
        <v>454631.192016244</v>
      </c>
      <c r="AB13" s="34">
        <v>118789.49</v>
      </c>
      <c r="AC13" s="34">
        <v>115510</v>
      </c>
      <c r="AD13" s="34">
        <v>86150.152</v>
      </c>
      <c r="AE13" s="34">
        <v>114268.323</v>
      </c>
      <c r="AF13" s="36">
        <v>434718</v>
      </c>
      <c r="AG13" s="34">
        <v>94755.959</v>
      </c>
      <c r="AH13" s="34">
        <v>116559.052</v>
      </c>
      <c r="AI13" s="34">
        <v>112151.384</v>
      </c>
      <c r="AJ13" s="34">
        <v>107790.93</v>
      </c>
      <c r="AK13" s="36">
        <v>431257.325</v>
      </c>
      <c r="AL13" s="34">
        <v>84219.296</v>
      </c>
      <c r="AM13" s="34">
        <v>112168</v>
      </c>
      <c r="AN13" s="34">
        <v>21776.0470002</v>
      </c>
      <c r="AO13" s="34">
        <v>21152</v>
      </c>
      <c r="AP13" s="36">
        <v>239315</v>
      </c>
      <c r="AQ13" s="34">
        <v>98812.274</v>
      </c>
    </row>
    <row r="14" spans="1:43" s="17" customFormat="1" ht="16.5" customHeight="1">
      <c r="A14" s="37" t="s">
        <v>11</v>
      </c>
      <c r="B14" s="38"/>
      <c r="C14" s="39">
        <v>214437.94400000002</v>
      </c>
      <c r="D14" s="39">
        <v>205214.59099999996</v>
      </c>
      <c r="E14" s="39">
        <v>237821.95799999998</v>
      </c>
      <c r="F14" s="39">
        <v>240691.60100000005</v>
      </c>
      <c r="G14" s="40">
        <v>898166.094</v>
      </c>
      <c r="H14" s="39">
        <v>219754.708</v>
      </c>
      <c r="I14" s="39">
        <v>220756.857</v>
      </c>
      <c r="J14" s="39">
        <v>239326.41799999995</v>
      </c>
      <c r="K14" s="39">
        <v>251604.97199999998</v>
      </c>
      <c r="L14" s="40">
        <v>931442.955</v>
      </c>
      <c r="M14" s="39">
        <v>226602.785</v>
      </c>
      <c r="N14" s="39">
        <v>226521.5219775391</v>
      </c>
      <c r="O14" s="39">
        <v>246897.788</v>
      </c>
      <c r="P14" s="39">
        <v>257928.83525766002</v>
      </c>
      <c r="Q14" s="41">
        <v>957950.9302351989</v>
      </c>
      <c r="R14" s="39">
        <v>225644.3270521236</v>
      </c>
      <c r="S14" s="39">
        <v>232185.93293066398</v>
      </c>
      <c r="T14" s="39">
        <v>256437.317832703</v>
      </c>
      <c r="U14" s="39">
        <v>253701.042669991</v>
      </c>
      <c r="V14" s="41">
        <v>967968.620485481</v>
      </c>
      <c r="W14" s="39">
        <v>239162.03382283</v>
      </c>
      <c r="X14" s="39">
        <v>226181.57500384602</v>
      </c>
      <c r="Y14" s="39">
        <v>261280.22312450502</v>
      </c>
      <c r="Z14" s="39">
        <v>185404.125037964</v>
      </c>
      <c r="AA14" s="41">
        <v>912027.956989144</v>
      </c>
      <c r="AB14" s="39">
        <v>261757.91000000003</v>
      </c>
      <c r="AC14" s="39">
        <v>258859.55998684198</v>
      </c>
      <c r="AD14" s="39">
        <v>221802.056</v>
      </c>
      <c r="AE14" s="39">
        <v>264859.836</v>
      </c>
      <c r="AF14" s="41">
        <f>SUM(AF12:AF13)</f>
        <v>1007282.848</v>
      </c>
      <c r="AG14" s="39">
        <v>224411.225</v>
      </c>
      <c r="AH14" s="39">
        <v>269495.993142155</v>
      </c>
      <c r="AI14" s="39">
        <v>264780.481220963</v>
      </c>
      <c r="AJ14" s="39">
        <v>250004.50395124799</v>
      </c>
      <c r="AK14" s="41">
        <v>1008692.2033143651</v>
      </c>
      <c r="AL14" s="39">
        <v>198934.410243713</v>
      </c>
      <c r="AM14" s="39">
        <v>266954</v>
      </c>
      <c r="AN14" s="39">
        <v>171532.62185428</v>
      </c>
      <c r="AO14" s="39">
        <v>178891</v>
      </c>
      <c r="AP14" s="41">
        <v>816311</v>
      </c>
      <c r="AQ14" s="39">
        <v>252678.632799458</v>
      </c>
    </row>
    <row r="15" spans="3:43" s="17" customFormat="1" ht="16" thickBo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42"/>
      <c r="AH15" s="43"/>
      <c r="AI15" s="43"/>
      <c r="AJ15" s="43"/>
      <c r="AK15" s="33"/>
      <c r="AL15" s="42"/>
      <c r="AM15" s="42"/>
      <c r="AN15" s="42"/>
      <c r="AO15" s="42"/>
      <c r="AP15" s="33"/>
      <c r="AQ15" s="42"/>
    </row>
    <row r="16" spans="1:43" ht="16" thickBot="1">
      <c r="A16" s="1" t="s">
        <v>12</v>
      </c>
      <c r="B16" s="2"/>
      <c r="C16" s="3" t="str">
        <f>C11</f>
        <v>1Q15</v>
      </c>
      <c r="D16" s="3" t="str">
        <f>D11</f>
        <v>2Q15</v>
      </c>
      <c r="E16" s="3" t="str">
        <f>E11</f>
        <v>3Q15</v>
      </c>
      <c r="F16" s="3" t="str">
        <f>F11</f>
        <v>4Q15</v>
      </c>
      <c r="G16" s="4">
        <f>G11</f>
        <v>2015</v>
      </c>
      <c r="H16" s="3" t="str">
        <f aca="true" t="shared" si="2" ref="H16:AP16">H11</f>
        <v>1Q16</v>
      </c>
      <c r="I16" s="3" t="str">
        <f t="shared" si="2"/>
        <v>2Q16</v>
      </c>
      <c r="J16" s="3" t="str">
        <f t="shared" si="2"/>
        <v>3Q16</v>
      </c>
      <c r="K16" s="3" t="str">
        <f t="shared" si="2"/>
        <v>4Q16</v>
      </c>
      <c r="L16" s="4">
        <f t="shared" si="2"/>
        <v>2016</v>
      </c>
      <c r="M16" s="3" t="str">
        <f t="shared" si="2"/>
        <v>1Q17</v>
      </c>
      <c r="N16" s="3" t="str">
        <f t="shared" si="2"/>
        <v>2Q17</v>
      </c>
      <c r="O16" s="3" t="str">
        <f t="shared" si="2"/>
        <v>3Q17</v>
      </c>
      <c r="P16" s="3" t="str">
        <f t="shared" si="2"/>
        <v>4Q17</v>
      </c>
      <c r="Q16" s="4">
        <f t="shared" si="2"/>
        <v>2017</v>
      </c>
      <c r="R16" s="3" t="str">
        <f t="shared" si="2"/>
        <v>1Q18</v>
      </c>
      <c r="S16" s="3" t="str">
        <f t="shared" si="2"/>
        <v>2Q18</v>
      </c>
      <c r="T16" s="3">
        <f>Q11</f>
        <v>2017</v>
      </c>
      <c r="U16" s="3" t="str">
        <f t="shared" si="2"/>
        <v>4Q18</v>
      </c>
      <c r="V16" s="4">
        <f t="shared" si="2"/>
        <v>2018</v>
      </c>
      <c r="W16" s="3" t="str">
        <f t="shared" si="2"/>
        <v>1Q19</v>
      </c>
      <c r="X16" s="3" t="str">
        <f t="shared" si="2"/>
        <v>2Q19</v>
      </c>
      <c r="Y16" s="3" t="str">
        <f t="shared" si="2"/>
        <v>3Q19</v>
      </c>
      <c r="Z16" s="3" t="str">
        <f t="shared" si="2"/>
        <v>4Q19</v>
      </c>
      <c r="AA16" s="4">
        <f t="shared" si="2"/>
        <v>2019</v>
      </c>
      <c r="AB16" s="3" t="str">
        <f t="shared" si="2"/>
        <v>1Q20</v>
      </c>
      <c r="AC16" s="3" t="str">
        <f t="shared" si="2"/>
        <v>2Q20</v>
      </c>
      <c r="AD16" s="3" t="str">
        <f t="shared" si="2"/>
        <v>3Q20</v>
      </c>
      <c r="AE16" s="3" t="str">
        <f t="shared" si="2"/>
        <v>4Q20</v>
      </c>
      <c r="AF16" s="4">
        <f t="shared" si="2"/>
        <v>2020</v>
      </c>
      <c r="AG16" s="3" t="str">
        <f t="shared" si="2"/>
        <v>1Q21</v>
      </c>
      <c r="AH16" s="3" t="str">
        <f t="shared" si="2"/>
        <v>2Q21</v>
      </c>
      <c r="AI16" s="3" t="str">
        <f t="shared" si="2"/>
        <v>3Q21</v>
      </c>
      <c r="AJ16" s="3" t="str">
        <f t="shared" si="2"/>
        <v>4Q21</v>
      </c>
      <c r="AK16" s="4">
        <f t="shared" si="2"/>
        <v>2021</v>
      </c>
      <c r="AL16" s="3" t="str">
        <f t="shared" si="2"/>
        <v>1Q22</v>
      </c>
      <c r="AM16" s="3" t="str">
        <f t="shared" si="2"/>
        <v>2Q22</v>
      </c>
      <c r="AN16" s="3" t="str">
        <f t="shared" si="2"/>
        <v>3Q22</v>
      </c>
      <c r="AO16" s="3" t="str">
        <f t="shared" si="2"/>
        <v>4Q22</v>
      </c>
      <c r="AP16" s="4">
        <f t="shared" si="2"/>
        <v>2022</v>
      </c>
      <c r="AQ16" s="3" t="s">
        <v>202</v>
      </c>
    </row>
    <row r="17" spans="1:43" s="17" customFormat="1" ht="15">
      <c r="A17" s="44" t="s">
        <v>13</v>
      </c>
      <c r="B17" s="5"/>
      <c r="C17" s="14">
        <v>362.72370071402173</v>
      </c>
      <c r="D17" s="14">
        <v>366.985363538146</v>
      </c>
      <c r="E17" s="14">
        <v>364.969179750572</v>
      </c>
      <c r="F17" s="14">
        <v>354.776312708682</v>
      </c>
      <c r="G17" s="15">
        <v>359.01857599765174</v>
      </c>
      <c r="H17" s="14">
        <v>375.42131327117096</v>
      </c>
      <c r="I17" s="14">
        <v>362.6636846461942</v>
      </c>
      <c r="J17" s="14">
        <v>350.9526668431113</v>
      </c>
      <c r="K17" s="14">
        <v>340.9099447568603</v>
      </c>
      <c r="L17" s="15">
        <v>356.7268484379614</v>
      </c>
      <c r="M17" s="14">
        <v>343.55623970621</v>
      </c>
      <c r="N17" s="14">
        <v>346.276745870671</v>
      </c>
      <c r="O17" s="14">
        <v>350.00047727775</v>
      </c>
      <c r="P17" s="14">
        <v>357.588206132839</v>
      </c>
      <c r="Q17" s="16">
        <v>349.614323672663</v>
      </c>
      <c r="R17" s="14">
        <v>369.265825244102</v>
      </c>
      <c r="S17" s="14">
        <v>377.783961793622</v>
      </c>
      <c r="T17" s="14">
        <v>376.012212207222</v>
      </c>
      <c r="U17" s="14">
        <v>383.48390210946604</v>
      </c>
      <c r="V17" s="16">
        <v>376.8793094091333</v>
      </c>
      <c r="W17" s="14">
        <v>396.068092396147</v>
      </c>
      <c r="X17" s="14">
        <v>398.716522491419</v>
      </c>
      <c r="Y17" s="14">
        <v>376.398188311434</v>
      </c>
      <c r="Z17" s="14">
        <v>426.572227969343</v>
      </c>
      <c r="AA17" s="16">
        <v>396.593319189963</v>
      </c>
      <c r="AB17" s="14">
        <v>380.075</v>
      </c>
      <c r="AC17" s="14">
        <v>375.111386700289</v>
      </c>
      <c r="AD17" s="14">
        <v>372.808512549032</v>
      </c>
      <c r="AE17" s="14">
        <v>366.806239336543</v>
      </c>
      <c r="AF17" s="16">
        <v>373.98430474377</v>
      </c>
      <c r="AG17" s="14">
        <v>385.831940965912</v>
      </c>
      <c r="AH17" s="14">
        <v>367.662093281079</v>
      </c>
      <c r="AI17" s="14" t="e">
        <f>SUM(#REF!)</f>
        <v>#REF!</v>
      </c>
      <c r="AJ17" s="14">
        <v>437.389032079207</v>
      </c>
      <c r="AK17" s="16">
        <v>391.9444262682361</v>
      </c>
      <c r="AL17" s="14">
        <v>513.7626459224568</v>
      </c>
      <c r="AM17" s="14">
        <v>489.5</v>
      </c>
      <c r="AN17" s="14">
        <v>568.373532822012</v>
      </c>
      <c r="AO17" s="14">
        <v>678.8</v>
      </c>
      <c r="AP17" s="16">
        <v>552.7</v>
      </c>
      <c r="AQ17" s="14">
        <v>635.8</v>
      </c>
    </row>
    <row r="18" spans="1:43" s="29" customFormat="1" ht="15">
      <c r="A18" s="45" t="s">
        <v>14</v>
      </c>
      <c r="B18" s="20"/>
      <c r="C18" s="46">
        <v>362.72370071402173</v>
      </c>
      <c r="D18" s="46">
        <v>366.985363538146</v>
      </c>
      <c r="E18" s="46">
        <v>364.969179750572</v>
      </c>
      <c r="F18" s="46">
        <v>354.776312708682</v>
      </c>
      <c r="G18" s="47">
        <f>G8-G17</f>
        <v>186.652829034849</v>
      </c>
      <c r="H18" s="48">
        <f>H8-H17</f>
        <v>136.61634401121597</v>
      </c>
      <c r="I18" s="48">
        <f>I8-I17</f>
        <v>97.11838503851703</v>
      </c>
      <c r="J18" s="48">
        <f>J8-J17</f>
        <v>100.65437184671254</v>
      </c>
      <c r="K18" s="48">
        <f>K8-K17</f>
        <v>98.35952941238344</v>
      </c>
      <c r="L18" s="47">
        <f>L8-L17</f>
        <v>107.69305264046648</v>
      </c>
      <c r="M18" s="48">
        <f>M8-M17</f>
        <v>122.09988999678444</v>
      </c>
      <c r="N18" s="48">
        <f>N8-N17</f>
        <v>174.35198205751738</v>
      </c>
      <c r="O18" s="48">
        <f>O8-O17</f>
        <v>193.1894312618894</v>
      </c>
      <c r="P18" s="48">
        <f>P8-P17</f>
        <v>223.93175276479872</v>
      </c>
      <c r="Q18" s="47">
        <f>Q8-Q17</f>
        <v>178.6158594336713</v>
      </c>
      <c r="R18" s="48">
        <f>R8-R17</f>
        <v>232.18182984628783</v>
      </c>
      <c r="S18" s="48">
        <f>S8-S17</f>
        <v>256.6722439997511</v>
      </c>
      <c r="T18" s="48">
        <f>T8-T17</f>
        <v>283.87338251242386</v>
      </c>
      <c r="U18" s="48">
        <f>U8-U17</f>
        <v>260.12551080576714</v>
      </c>
      <c r="V18" s="47">
        <f>V8-V17</f>
        <v>258.22971781292955</v>
      </c>
      <c r="W18" s="48">
        <f>W8-W17</f>
        <v>208.81272419386823</v>
      </c>
      <c r="X18" s="48">
        <f>X8-X17</f>
        <v>177.1230029407767</v>
      </c>
      <c r="Y18" s="48">
        <f>Y8-Y17</f>
        <v>105.54274515072723</v>
      </c>
      <c r="Z18" s="48">
        <f>Z8-Z17</f>
        <v>5.590842551964613</v>
      </c>
      <c r="AA18" s="47">
        <f>AA8-AA17</f>
        <v>126.2287816580336</v>
      </c>
      <c r="AB18" s="48">
        <f>AB8-AB17</f>
        <v>38.11995060907054</v>
      </c>
      <c r="AC18" s="48">
        <f>AC8-AC17</f>
        <v>41.6877567964504</v>
      </c>
      <c r="AD18" s="48">
        <f>AD8-AD17</f>
        <v>10.83152846454874</v>
      </c>
      <c r="AE18" s="48">
        <f>AE8-AE17</f>
        <v>17.629894177302447</v>
      </c>
      <c r="AF18" s="47">
        <f>AF8-AF17</f>
        <v>27.208472015266466</v>
      </c>
      <c r="AG18" s="48">
        <f>AG8-AG17</f>
        <v>17.9062662317819</v>
      </c>
      <c r="AH18" s="48">
        <f>AH8-AH17</f>
        <v>157.81799571096292</v>
      </c>
      <c r="AI18" s="48" t="e">
        <f>AI8-AI17</f>
        <v>#REF!</v>
      </c>
      <c r="AJ18" s="48">
        <f>AJ8-AJ17</f>
        <v>206.76853309529906</v>
      </c>
      <c r="AK18" s="47">
        <f>AK8-AK17</f>
        <v>154.77901394638337</v>
      </c>
      <c r="AL18" s="48">
        <f>AL8-AL17</f>
        <v>136.86157038978752</v>
      </c>
      <c r="AM18" s="48">
        <f>AM8-AM17</f>
        <v>234.38091799371625</v>
      </c>
      <c r="AN18" s="48">
        <v>264.23423295339103</v>
      </c>
      <c r="AO18" s="48">
        <v>185.704971897968</v>
      </c>
      <c r="AP18" s="47">
        <v>203.96965474941828</v>
      </c>
      <c r="AQ18" s="48">
        <v>126.64830034088686</v>
      </c>
    </row>
    <row r="19" spans="1:43" s="17" customFormat="1" ht="16" thickBot="1">
      <c r="A19" s="20"/>
      <c r="B19" s="2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1:43" ht="16" thickBot="1">
      <c r="A20" s="1" t="s">
        <v>15</v>
      </c>
      <c r="B20" s="2"/>
      <c r="C20" s="3" t="str">
        <f>C1</f>
        <v>1Q15</v>
      </c>
      <c r="D20" s="3" t="str">
        <f>D1</f>
        <v>2Q15</v>
      </c>
      <c r="E20" s="3" t="str">
        <f>E1</f>
        <v>3Q15</v>
      </c>
      <c r="F20" s="3" t="str">
        <f>F1</f>
        <v>4Q15</v>
      </c>
      <c r="G20" s="4">
        <f>G1</f>
        <v>2015</v>
      </c>
      <c r="H20" s="3" t="str">
        <f>H1</f>
        <v>1Q16</v>
      </c>
      <c r="I20" s="3" t="str">
        <f>I1</f>
        <v>2Q16</v>
      </c>
      <c r="J20" s="3" t="str">
        <f>J1</f>
        <v>3Q16</v>
      </c>
      <c r="K20" s="3" t="str">
        <f>K1</f>
        <v>4Q16</v>
      </c>
      <c r="L20" s="4">
        <f>L1</f>
        <v>2016</v>
      </c>
      <c r="M20" s="3" t="str">
        <f>M1</f>
        <v>1Q17</v>
      </c>
      <c r="N20" s="3" t="str">
        <f>N1</f>
        <v>2Q17</v>
      </c>
      <c r="O20" s="3" t="str">
        <f>O1</f>
        <v>3Q17</v>
      </c>
      <c r="P20" s="3" t="str">
        <f>P1</f>
        <v>4Q17</v>
      </c>
      <c r="Q20" s="4">
        <f>Q1</f>
        <v>2017</v>
      </c>
      <c r="R20" s="3" t="str">
        <f>R1</f>
        <v>1Q18</v>
      </c>
      <c r="S20" s="3" t="str">
        <f>S1</f>
        <v>2Q18</v>
      </c>
      <c r="T20" s="3">
        <f>Q1</f>
        <v>2017</v>
      </c>
      <c r="U20" s="3" t="str">
        <f>U1</f>
        <v>4Q18</v>
      </c>
      <c r="V20" s="4">
        <f>V1</f>
        <v>2018</v>
      </c>
      <c r="W20" s="3" t="str">
        <f>W1</f>
        <v>1Q19</v>
      </c>
      <c r="X20" s="3" t="str">
        <f>X1</f>
        <v>2Q19</v>
      </c>
      <c r="Y20" s="3" t="str">
        <f>Y1</f>
        <v>3Q19</v>
      </c>
      <c r="Z20" s="3" t="str">
        <f>Z1</f>
        <v>4Q19</v>
      </c>
      <c r="AA20" s="4">
        <f>AA1</f>
        <v>2019</v>
      </c>
      <c r="AB20" s="3" t="str">
        <f>AB1</f>
        <v>1Q20</v>
      </c>
      <c r="AC20" s="3" t="str">
        <f>AC1</f>
        <v>2Q20</v>
      </c>
      <c r="AD20" s="3" t="str">
        <f>AD1</f>
        <v>3Q20</v>
      </c>
      <c r="AE20" s="3" t="str">
        <f>AE1</f>
        <v>4Q20</v>
      </c>
      <c r="AF20" s="4">
        <f>AF1</f>
        <v>2020</v>
      </c>
      <c r="AG20" s="3" t="str">
        <f>AG1</f>
        <v>1Q21</v>
      </c>
      <c r="AH20" s="3" t="str">
        <f>AH1</f>
        <v>2Q21</v>
      </c>
      <c r="AI20" s="3" t="str">
        <f>AI1</f>
        <v>3Q21</v>
      </c>
      <c r="AJ20" s="3" t="str">
        <f>AJ1</f>
        <v>4Q21</v>
      </c>
      <c r="AK20" s="4">
        <f>AK1</f>
        <v>2021</v>
      </c>
      <c r="AL20" s="3" t="str">
        <f>AL1</f>
        <v>1Q22</v>
      </c>
      <c r="AM20" s="3" t="str">
        <f>AM1</f>
        <v>2Q22</v>
      </c>
      <c r="AN20" s="3" t="str">
        <f>AN1</f>
        <v>3Q22</v>
      </c>
      <c r="AO20" s="3" t="str">
        <f>AO1</f>
        <v>4Q22</v>
      </c>
      <c r="AP20" s="4">
        <f>AP1</f>
        <v>2022</v>
      </c>
      <c r="AQ20" s="3" t="s">
        <v>202</v>
      </c>
    </row>
    <row r="21" spans="1:43" s="17" customFormat="1" ht="21" customHeight="1">
      <c r="A21" s="5" t="s">
        <v>16</v>
      </c>
      <c r="B21" s="5"/>
      <c r="C21" s="34">
        <v>16.871</v>
      </c>
      <c r="D21" s="34">
        <v>16.006</v>
      </c>
      <c r="E21" s="34">
        <v>20.112</v>
      </c>
      <c r="F21" s="34">
        <v>19.253</v>
      </c>
      <c r="G21" s="7">
        <v>72.242</v>
      </c>
      <c r="H21" s="6">
        <v>13.013</v>
      </c>
      <c r="I21" s="6">
        <v>12.484</v>
      </c>
      <c r="J21" s="6">
        <v>15.971</v>
      </c>
      <c r="K21" s="6">
        <v>25.148</v>
      </c>
      <c r="L21" s="7">
        <v>66.616</v>
      </c>
      <c r="M21" s="6">
        <v>20.149</v>
      </c>
      <c r="N21" s="6">
        <v>16.074999999999996</v>
      </c>
      <c r="O21" s="6">
        <v>19.353</v>
      </c>
      <c r="P21" s="6">
        <v>21.268</v>
      </c>
      <c r="Q21" s="8">
        <v>76.845</v>
      </c>
      <c r="R21" s="6">
        <v>18.593</v>
      </c>
      <c r="S21" s="6">
        <v>20.037000000000003</v>
      </c>
      <c r="T21" s="6">
        <v>22.745999999999995</v>
      </c>
      <c r="U21" s="6">
        <v>21.461000000000006</v>
      </c>
      <c r="V21" s="8">
        <v>82.837</v>
      </c>
      <c r="W21" s="6">
        <v>19.307</v>
      </c>
      <c r="X21" s="6">
        <v>17.911000000000005</v>
      </c>
      <c r="Y21" s="6">
        <v>21.101</v>
      </c>
      <c r="Z21" s="6">
        <v>15.018999999999991</v>
      </c>
      <c r="AA21" s="8">
        <v>73.338</v>
      </c>
      <c r="AB21" s="6">
        <v>18.311</v>
      </c>
      <c r="AC21" s="6">
        <v>19.122</v>
      </c>
      <c r="AD21" s="6">
        <v>18.006</v>
      </c>
      <c r="AE21" s="6">
        <v>20.110000000000007</v>
      </c>
      <c r="AF21" s="8">
        <v>75.549</v>
      </c>
      <c r="AG21" s="6">
        <v>16.973</v>
      </c>
      <c r="AH21" s="6">
        <v>26.249000000000002</v>
      </c>
      <c r="AI21" s="6">
        <v>23.662</v>
      </c>
      <c r="AJ21" s="6">
        <v>39.816</v>
      </c>
      <c r="AK21" s="8">
        <v>106.7</v>
      </c>
      <c r="AL21" s="6">
        <v>25.683</v>
      </c>
      <c r="AM21" s="6">
        <v>10.152999999999999</v>
      </c>
      <c r="AN21" s="6">
        <v>14.770000000000003</v>
      </c>
      <c r="AO21" s="6">
        <v>23.005999999999993</v>
      </c>
      <c r="AP21" s="8">
        <v>73.612</v>
      </c>
      <c r="AQ21" s="6">
        <v>18.676</v>
      </c>
    </row>
    <row r="22" spans="1:43" s="17" customFormat="1" ht="16.5" customHeight="1">
      <c r="A22" s="5" t="s">
        <v>17</v>
      </c>
      <c r="B22" s="5"/>
      <c r="C22" s="34">
        <v>2.596</v>
      </c>
      <c r="D22" s="34">
        <v>6.203</v>
      </c>
      <c r="E22" s="34">
        <v>2.17</v>
      </c>
      <c r="F22" s="34">
        <v>3.488</v>
      </c>
      <c r="G22" s="7">
        <v>14.457</v>
      </c>
      <c r="H22" s="6">
        <v>5.178</v>
      </c>
      <c r="I22" s="6">
        <v>5.074000000000001</v>
      </c>
      <c r="J22" s="6">
        <v>3.278</v>
      </c>
      <c r="K22" s="6">
        <v>5.263</v>
      </c>
      <c r="L22" s="7">
        <v>18.793</v>
      </c>
      <c r="M22" s="6">
        <v>6.67</v>
      </c>
      <c r="N22" s="6">
        <v>5.528999999999999</v>
      </c>
      <c r="O22" s="6">
        <v>1.727000000000001</v>
      </c>
      <c r="P22" s="6">
        <v>5.685999999999998</v>
      </c>
      <c r="Q22" s="8">
        <v>19.612</v>
      </c>
      <c r="R22" s="6">
        <v>4.546</v>
      </c>
      <c r="S22" s="6">
        <v>4.090000000000001</v>
      </c>
      <c r="T22" s="6">
        <v>1.5149999999999988</v>
      </c>
      <c r="U22" s="6">
        <v>2.2510000000000012</v>
      </c>
      <c r="V22" s="8">
        <v>12.402000000000001</v>
      </c>
      <c r="W22" s="6">
        <v>4.821</v>
      </c>
      <c r="X22" s="6">
        <v>7.547000000000001</v>
      </c>
      <c r="Y22" s="6">
        <v>4.789999999999998</v>
      </c>
      <c r="Z22" s="6">
        <v>5.856000000000002</v>
      </c>
      <c r="AA22" s="8">
        <v>23.014</v>
      </c>
      <c r="AB22" s="6">
        <v>6.494</v>
      </c>
      <c r="AC22" s="6">
        <v>6.902</v>
      </c>
      <c r="AD22" s="6">
        <v>1.9620000000000009</v>
      </c>
      <c r="AE22" s="6">
        <v>6.1690000000000005</v>
      </c>
      <c r="AF22" s="8">
        <v>21.527</v>
      </c>
      <c r="AG22" s="6">
        <v>7.4590000000000005</v>
      </c>
      <c r="AH22" s="6">
        <v>5.643</v>
      </c>
      <c r="AI22" s="6">
        <v>1.2249999999999994</v>
      </c>
      <c r="AJ22" s="6">
        <v>2.0149999999999997</v>
      </c>
      <c r="AK22" s="8">
        <v>16.342</v>
      </c>
      <c r="AL22" s="6">
        <v>3.017</v>
      </c>
      <c r="AM22" s="6">
        <v>3.1839999999999997</v>
      </c>
      <c r="AN22" s="6">
        <v>1.4650000000000005</v>
      </c>
      <c r="AO22" s="6">
        <v>6.119999999999999</v>
      </c>
      <c r="AP22" s="8">
        <v>13.786</v>
      </c>
      <c r="AQ22" s="6">
        <v>6.971</v>
      </c>
    </row>
    <row r="23" spans="1:43" s="17" customFormat="1" ht="16.5" customHeight="1">
      <c r="A23" s="37" t="s">
        <v>18</v>
      </c>
      <c r="B23" s="38"/>
      <c r="C23" s="39"/>
      <c r="D23" s="39"/>
      <c r="E23" s="39"/>
      <c r="F23" s="39"/>
      <c r="G23" s="47">
        <f>SUM(G21:G22)</f>
        <v>86.69900000000001</v>
      </c>
      <c r="H23" s="46">
        <f aca="true" t="shared" si="3" ref="H23:AM23">SUM(H21:H22)</f>
        <v>18.191</v>
      </c>
      <c r="I23" s="46">
        <f t="shared" si="3"/>
        <v>17.558</v>
      </c>
      <c r="J23" s="46">
        <f t="shared" si="3"/>
        <v>19.249</v>
      </c>
      <c r="K23" s="46">
        <f t="shared" si="3"/>
        <v>30.411</v>
      </c>
      <c r="L23" s="47">
        <f t="shared" si="3"/>
        <v>85.40899999999999</v>
      </c>
      <c r="M23" s="46">
        <f t="shared" si="3"/>
        <v>26.819000000000003</v>
      </c>
      <c r="N23" s="46">
        <f t="shared" si="3"/>
        <v>21.603999999999996</v>
      </c>
      <c r="O23" s="46">
        <f t="shared" si="3"/>
        <v>21.080000000000002</v>
      </c>
      <c r="P23" s="46">
        <f t="shared" si="3"/>
        <v>26.954</v>
      </c>
      <c r="Q23" s="50">
        <f t="shared" si="3"/>
        <v>96.457</v>
      </c>
      <c r="R23" s="46">
        <f t="shared" si="3"/>
        <v>23.139</v>
      </c>
      <c r="S23" s="46">
        <f t="shared" si="3"/>
        <v>24.127000000000002</v>
      </c>
      <c r="T23" s="46">
        <f t="shared" si="3"/>
        <v>24.260999999999996</v>
      </c>
      <c r="U23" s="46">
        <f t="shared" si="3"/>
        <v>23.712000000000007</v>
      </c>
      <c r="V23" s="50">
        <f t="shared" si="3"/>
        <v>95.239</v>
      </c>
      <c r="W23" s="46">
        <f t="shared" si="3"/>
        <v>24.128</v>
      </c>
      <c r="X23" s="46">
        <f t="shared" si="3"/>
        <v>25.458000000000006</v>
      </c>
      <c r="Y23" s="46">
        <f t="shared" si="3"/>
        <v>25.891</v>
      </c>
      <c r="Z23" s="46">
        <f t="shared" si="3"/>
        <v>20.874999999999993</v>
      </c>
      <c r="AA23" s="50">
        <f t="shared" si="3"/>
        <v>96.35199999999999</v>
      </c>
      <c r="AB23" s="46">
        <f t="shared" si="3"/>
        <v>24.805</v>
      </c>
      <c r="AC23" s="46">
        <f t="shared" si="3"/>
        <v>26.024</v>
      </c>
      <c r="AD23" s="46">
        <f t="shared" si="3"/>
        <v>19.968</v>
      </c>
      <c r="AE23" s="46">
        <f t="shared" si="3"/>
        <v>26.279000000000007</v>
      </c>
      <c r="AF23" s="50">
        <f t="shared" si="3"/>
        <v>97.07600000000001</v>
      </c>
      <c r="AG23" s="46">
        <f t="shared" si="3"/>
        <v>24.432</v>
      </c>
      <c r="AH23" s="46">
        <f t="shared" si="3"/>
        <v>31.892000000000003</v>
      </c>
      <c r="AI23" s="46">
        <f t="shared" si="3"/>
        <v>24.886999999999997</v>
      </c>
      <c r="AJ23" s="46">
        <f t="shared" si="3"/>
        <v>41.831</v>
      </c>
      <c r="AK23" s="50">
        <f t="shared" si="3"/>
        <v>123.042</v>
      </c>
      <c r="AL23" s="46">
        <f t="shared" si="3"/>
        <v>28.7</v>
      </c>
      <c r="AM23" s="46">
        <f t="shared" si="3"/>
        <v>13.336999999999998</v>
      </c>
      <c r="AN23" s="46">
        <v>16.235000000000003</v>
      </c>
      <c r="AO23" s="46">
        <v>29.12599999999999</v>
      </c>
      <c r="AP23" s="50">
        <v>87.398</v>
      </c>
      <c r="AQ23" s="46">
        <v>25.647</v>
      </c>
    </row>
    <row r="24" spans="3:43" s="17" customFormat="1" ht="16" thickBot="1">
      <c r="C24" s="33"/>
      <c r="E24" s="33"/>
      <c r="F24" s="33"/>
      <c r="G24" s="33"/>
      <c r="H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ht="16" thickBot="1">
      <c r="A25" s="1" t="s">
        <v>19</v>
      </c>
      <c r="B25" s="2"/>
      <c r="C25" s="3" t="str">
        <f>C20</f>
        <v>1Q15</v>
      </c>
      <c r="D25" s="3" t="str">
        <f>D20</f>
        <v>2Q15</v>
      </c>
      <c r="E25" s="3" t="str">
        <f>E20</f>
        <v>3Q15</v>
      </c>
      <c r="F25" s="3" t="str">
        <f>F20</f>
        <v>4Q15</v>
      </c>
      <c r="G25" s="4">
        <f>G20</f>
        <v>2015</v>
      </c>
      <c r="H25" s="3" t="str">
        <f aca="true" t="shared" si="4" ref="H25:AP25">H20</f>
        <v>1Q16</v>
      </c>
      <c r="I25" s="3" t="str">
        <f t="shared" si="4"/>
        <v>2Q16</v>
      </c>
      <c r="J25" s="3" t="str">
        <f t="shared" si="4"/>
        <v>3Q16</v>
      </c>
      <c r="K25" s="3" t="str">
        <f t="shared" si="4"/>
        <v>4Q16</v>
      </c>
      <c r="L25" s="4">
        <f t="shared" si="4"/>
        <v>2016</v>
      </c>
      <c r="M25" s="3" t="str">
        <f t="shared" si="4"/>
        <v>1Q17</v>
      </c>
      <c r="N25" s="3" t="str">
        <f t="shared" si="4"/>
        <v>2Q17</v>
      </c>
      <c r="O25" s="3" t="str">
        <f t="shared" si="4"/>
        <v>3Q17</v>
      </c>
      <c r="P25" s="3" t="str">
        <f t="shared" si="4"/>
        <v>4Q17</v>
      </c>
      <c r="Q25" s="4">
        <f t="shared" si="4"/>
        <v>2017</v>
      </c>
      <c r="R25" s="3" t="str">
        <f t="shared" si="4"/>
        <v>1Q18</v>
      </c>
      <c r="S25" s="3" t="str">
        <f t="shared" si="4"/>
        <v>2Q18</v>
      </c>
      <c r="T25" s="3">
        <f>Q20</f>
        <v>2017</v>
      </c>
      <c r="U25" s="3" t="str">
        <f t="shared" si="4"/>
        <v>4Q18</v>
      </c>
      <c r="V25" s="4">
        <f t="shared" si="4"/>
        <v>2018</v>
      </c>
      <c r="W25" s="3" t="str">
        <f t="shared" si="4"/>
        <v>1Q19</v>
      </c>
      <c r="X25" s="3" t="str">
        <f t="shared" si="4"/>
        <v>2Q19</v>
      </c>
      <c r="Y25" s="3" t="str">
        <f t="shared" si="4"/>
        <v>3Q19</v>
      </c>
      <c r="Z25" s="3" t="str">
        <f t="shared" si="4"/>
        <v>4Q19</v>
      </c>
      <c r="AA25" s="4">
        <f t="shared" si="4"/>
        <v>2019</v>
      </c>
      <c r="AB25" s="3" t="str">
        <f t="shared" si="4"/>
        <v>1Q20</v>
      </c>
      <c r="AC25" s="3" t="str">
        <f t="shared" si="4"/>
        <v>2Q20</v>
      </c>
      <c r="AD25" s="3" t="str">
        <f t="shared" si="4"/>
        <v>3Q20</v>
      </c>
      <c r="AE25" s="3" t="str">
        <f t="shared" si="4"/>
        <v>4Q20</v>
      </c>
      <c r="AF25" s="4">
        <f t="shared" si="4"/>
        <v>2020</v>
      </c>
      <c r="AG25" s="3" t="str">
        <f t="shared" si="4"/>
        <v>1Q21</v>
      </c>
      <c r="AH25" s="3" t="str">
        <f t="shared" si="4"/>
        <v>2Q21</v>
      </c>
      <c r="AI25" s="3" t="str">
        <f t="shared" si="4"/>
        <v>3Q21</v>
      </c>
      <c r="AJ25" s="3" t="str">
        <f t="shared" si="4"/>
        <v>4Q21</v>
      </c>
      <c r="AK25" s="4">
        <f t="shared" si="4"/>
        <v>2021</v>
      </c>
      <c r="AL25" s="3" t="str">
        <f t="shared" si="4"/>
        <v>1Q22</v>
      </c>
      <c r="AM25" s="3" t="str">
        <f t="shared" si="4"/>
        <v>2Q22</v>
      </c>
      <c r="AN25" s="3" t="str">
        <f t="shared" si="4"/>
        <v>3Q22</v>
      </c>
      <c r="AO25" s="3" t="str">
        <f t="shared" si="4"/>
        <v>4Q22</v>
      </c>
      <c r="AP25" s="4">
        <f t="shared" si="4"/>
        <v>2022</v>
      </c>
      <c r="AQ25" s="3" t="s">
        <v>202</v>
      </c>
    </row>
    <row r="26" spans="1:43" s="17" customFormat="1" ht="15">
      <c r="A26" s="17" t="s">
        <v>20</v>
      </c>
      <c r="C26" s="51"/>
      <c r="D26" s="51"/>
      <c r="E26" s="51"/>
      <c r="F26" s="51"/>
      <c r="G26" s="52">
        <v>483.07199999999995</v>
      </c>
      <c r="H26" s="51">
        <v>111.37</v>
      </c>
      <c r="I26" s="51">
        <v>106.274</v>
      </c>
      <c r="J26" s="51">
        <v>97.202</v>
      </c>
      <c r="K26" s="51">
        <v>114.00299999999999</v>
      </c>
      <c r="L26" s="52">
        <v>428.84900000000005</v>
      </c>
      <c r="M26" s="51">
        <v>114.616</v>
      </c>
      <c r="N26" s="51">
        <v>122.206</v>
      </c>
      <c r="O26" s="51">
        <v>129.84099999999998</v>
      </c>
      <c r="P26" s="51">
        <v>148.52099999999996</v>
      </c>
      <c r="Q26" s="52">
        <v>515.184</v>
      </c>
      <c r="R26" s="51">
        <v>139.97799999999998</v>
      </c>
      <c r="S26" s="51">
        <v>146.17</v>
      </c>
      <c r="T26" s="51">
        <v>156.79900000000006</v>
      </c>
      <c r="U26" s="51">
        <v>158.79699999999988</v>
      </c>
      <c r="V26" s="52">
        <v>601.7439999999999</v>
      </c>
      <c r="W26" s="51">
        <v>132.53199999999998</v>
      </c>
      <c r="X26" s="51">
        <v>126.01999999999998</v>
      </c>
      <c r="Y26" s="51">
        <v>128.36800000000002</v>
      </c>
      <c r="Z26" s="51">
        <v>89.10899999999998</v>
      </c>
      <c r="AA26" s="52">
        <v>476.029</v>
      </c>
      <c r="AB26" s="51">
        <v>114.26599999999999</v>
      </c>
      <c r="AC26" s="51">
        <v>102.77599999999998</v>
      </c>
      <c r="AD26" s="51">
        <v>90.70700000000001</v>
      </c>
      <c r="AE26" s="51">
        <v>99.65500000000002</v>
      </c>
      <c r="AF26" s="52">
        <v>407.404</v>
      </c>
      <c r="AG26" s="51">
        <v>99.383</v>
      </c>
      <c r="AH26" s="51">
        <v>132.216</v>
      </c>
      <c r="AI26" s="51">
        <v>158.976</v>
      </c>
      <c r="AJ26" s="51">
        <v>153.993</v>
      </c>
      <c r="AK26" s="52">
        <v>544.568</v>
      </c>
      <c r="AL26" s="51">
        <v>129.77300000000002</v>
      </c>
      <c r="AM26" s="51">
        <v>208.188</v>
      </c>
      <c r="AN26" s="51">
        <v>157.541</v>
      </c>
      <c r="AO26" s="51">
        <v>129.974</v>
      </c>
      <c r="AP26" s="52">
        <v>625.476</v>
      </c>
      <c r="AQ26" s="51">
        <v>165.16</v>
      </c>
    </row>
    <row r="27" spans="1:43" s="17" customFormat="1" ht="16" thickBot="1">
      <c r="A27" s="17" t="s">
        <v>21</v>
      </c>
      <c r="C27" s="51"/>
      <c r="D27" s="51"/>
      <c r="E27" s="51"/>
      <c r="F27" s="51"/>
      <c r="G27" s="52">
        <v>86.69900000000001</v>
      </c>
      <c r="H27" s="51">
        <v>18.191</v>
      </c>
      <c r="I27" s="51">
        <v>17.558</v>
      </c>
      <c r="J27" s="51">
        <v>19.249</v>
      </c>
      <c r="K27" s="51">
        <v>30.411</v>
      </c>
      <c r="L27" s="52">
        <v>85.40899999999999</v>
      </c>
      <c r="M27" s="51">
        <v>26.819000000000003</v>
      </c>
      <c r="N27" s="51">
        <v>21.603999999999996</v>
      </c>
      <c r="O27" s="51">
        <v>21.080000000000002</v>
      </c>
      <c r="P27" s="51">
        <v>26.954</v>
      </c>
      <c r="Q27" s="52">
        <v>96.457</v>
      </c>
      <c r="R27" s="51">
        <v>23.139</v>
      </c>
      <c r="S27" s="51">
        <v>24.127000000000002</v>
      </c>
      <c r="T27" s="51">
        <v>24.260999999999996</v>
      </c>
      <c r="U27" s="51">
        <v>23.712000000000007</v>
      </c>
      <c r="V27" s="52">
        <v>95.239</v>
      </c>
      <c r="W27" s="51">
        <v>24.128</v>
      </c>
      <c r="X27" s="51">
        <v>25.458000000000006</v>
      </c>
      <c r="Y27" s="51">
        <v>25.891</v>
      </c>
      <c r="Z27" s="51">
        <v>20.874999999999993</v>
      </c>
      <c r="AA27" s="52">
        <v>96.35199999999999</v>
      </c>
      <c r="AB27" s="51">
        <v>24.805</v>
      </c>
      <c r="AC27" s="51">
        <v>26.024</v>
      </c>
      <c r="AD27" s="51">
        <v>19.968</v>
      </c>
      <c r="AE27" s="51">
        <v>26.279000000000007</v>
      </c>
      <c r="AF27" s="52">
        <v>97.07600000000001</v>
      </c>
      <c r="AG27" s="51">
        <v>24.432</v>
      </c>
      <c r="AH27" s="51">
        <v>31.892000000000003</v>
      </c>
      <c r="AI27" s="51">
        <v>24.886999999999997</v>
      </c>
      <c r="AJ27" s="51">
        <v>41.831</v>
      </c>
      <c r="AK27" s="52">
        <v>123.042</v>
      </c>
      <c r="AL27" s="51">
        <v>28.7</v>
      </c>
      <c r="AM27" s="51">
        <v>13.336999999999998</v>
      </c>
      <c r="AN27" s="51">
        <v>16.235000000000003</v>
      </c>
      <c r="AO27" s="51">
        <v>29.12599999999999</v>
      </c>
      <c r="AP27" s="52">
        <v>87.398</v>
      </c>
      <c r="AQ27" s="51">
        <v>25.647</v>
      </c>
    </row>
    <row r="28" spans="1:43" s="17" customFormat="1" ht="16.5" customHeight="1">
      <c r="A28" s="45" t="s">
        <v>22</v>
      </c>
      <c r="B28" s="20"/>
      <c r="C28" s="53">
        <v>130.805</v>
      </c>
      <c r="D28" s="53">
        <v>139.287</v>
      </c>
      <c r="E28" s="53">
        <v>145.826</v>
      </c>
      <c r="F28" s="53">
        <v>153.853</v>
      </c>
      <c r="G28" s="54">
        <v>569.771</v>
      </c>
      <c r="H28" s="55">
        <v>129.561</v>
      </c>
      <c r="I28" s="55">
        <v>123.832</v>
      </c>
      <c r="J28" s="55">
        <v>116.451</v>
      </c>
      <c r="K28" s="55">
        <v>144.414</v>
      </c>
      <c r="L28" s="54">
        <v>514.258</v>
      </c>
      <c r="M28" s="55">
        <v>141.435</v>
      </c>
      <c r="N28" s="55">
        <v>143.81</v>
      </c>
      <c r="O28" s="55">
        <v>150.921</v>
      </c>
      <c r="P28" s="55">
        <v>175.47499999999997</v>
      </c>
      <c r="Q28" s="54">
        <v>611.641</v>
      </c>
      <c r="R28" s="55">
        <v>163.117</v>
      </c>
      <c r="S28" s="55">
        <v>170.297</v>
      </c>
      <c r="T28" s="55">
        <v>181.06000000000006</v>
      </c>
      <c r="U28" s="55">
        <v>182.5089999999999</v>
      </c>
      <c r="V28" s="54">
        <v>696.983</v>
      </c>
      <c r="W28" s="55">
        <v>156.66</v>
      </c>
      <c r="X28" s="55">
        <v>151.47799999999998</v>
      </c>
      <c r="Y28" s="55">
        <v>154.25900000000001</v>
      </c>
      <c r="Z28" s="55">
        <v>109.98399999999998</v>
      </c>
      <c r="AA28" s="54">
        <v>572.381</v>
      </c>
      <c r="AB28" s="55">
        <v>139.071</v>
      </c>
      <c r="AC28" s="55">
        <v>128.79999999999998</v>
      </c>
      <c r="AD28" s="55">
        <v>110.67500000000001</v>
      </c>
      <c r="AE28" s="55">
        <v>125.93400000000003</v>
      </c>
      <c r="AF28" s="54">
        <v>504.48</v>
      </c>
      <c r="AG28" s="55">
        <v>123.815</v>
      </c>
      <c r="AH28" s="55">
        <v>164.108</v>
      </c>
      <c r="AI28" s="55">
        <v>183.863</v>
      </c>
      <c r="AJ28" s="55">
        <v>195.824</v>
      </c>
      <c r="AK28" s="54">
        <v>667.61</v>
      </c>
      <c r="AL28" s="55">
        <v>158.473</v>
      </c>
      <c r="AM28" s="55">
        <v>221.52499999999998</v>
      </c>
      <c r="AN28" s="55">
        <v>173.776</v>
      </c>
      <c r="AO28" s="55">
        <v>159.10000000000002</v>
      </c>
      <c r="AP28" s="54">
        <v>712.874</v>
      </c>
      <c r="AQ28" s="55">
        <v>190.807</v>
      </c>
    </row>
    <row r="29" spans="1:43" s="17" customFormat="1" ht="21" customHeight="1">
      <c r="A29" s="56" t="s">
        <v>23</v>
      </c>
      <c r="B29" s="20"/>
      <c r="C29" s="57">
        <v>24.676</v>
      </c>
      <c r="D29" s="57">
        <v>35.061</v>
      </c>
      <c r="E29" s="57">
        <v>38.136</v>
      </c>
      <c r="F29" s="57">
        <v>60.12</v>
      </c>
      <c r="G29" s="58">
        <v>157.993</v>
      </c>
      <c r="H29" s="57">
        <v>25.647</v>
      </c>
      <c r="I29" s="57">
        <v>19.117</v>
      </c>
      <c r="J29" s="57">
        <v>21.247</v>
      </c>
      <c r="K29" s="57">
        <v>29.406</v>
      </c>
      <c r="L29" s="58">
        <v>95.417</v>
      </c>
      <c r="M29" s="57">
        <v>30.098</v>
      </c>
      <c r="N29" s="57">
        <v>39.146</v>
      </c>
      <c r="O29" s="57">
        <v>45.42</v>
      </c>
      <c r="P29" s="57">
        <v>55.92800000000001</v>
      </c>
      <c r="Q29" s="58">
        <v>170.592</v>
      </c>
      <c r="R29" s="57">
        <v>56.059</v>
      </c>
      <c r="S29" s="57">
        <v>59.031</v>
      </c>
      <c r="T29" s="57">
        <v>65.965</v>
      </c>
      <c r="U29" s="57">
        <v>64.535</v>
      </c>
      <c r="V29" s="58">
        <v>245.59</v>
      </c>
      <c r="W29" s="57">
        <v>38.876</v>
      </c>
      <c r="X29" s="57">
        <v>27.761000000000003</v>
      </c>
      <c r="Y29" s="57">
        <v>18.331000000000003</v>
      </c>
      <c r="Z29" s="57">
        <v>-9.811000000000007</v>
      </c>
      <c r="AA29" s="58">
        <v>75.157</v>
      </c>
      <c r="AB29" s="57">
        <v>5.449</v>
      </c>
      <c r="AC29" s="57">
        <v>3.4239999999999995</v>
      </c>
      <c r="AD29" s="57">
        <v>-1.8229999999999995</v>
      </c>
      <c r="AE29" s="57">
        <v>6.805000000000001</v>
      </c>
      <c r="AF29" s="58">
        <v>13.855</v>
      </c>
      <c r="AG29" s="57">
        <v>8.241</v>
      </c>
      <c r="AH29" s="57">
        <v>32.729</v>
      </c>
      <c r="AI29" s="57">
        <v>30.473</v>
      </c>
      <c r="AJ29" s="57">
        <v>17.599000000000004</v>
      </c>
      <c r="AK29" s="58">
        <v>89.042</v>
      </c>
      <c r="AL29" s="57">
        <v>20.822</v>
      </c>
      <c r="AM29" s="57">
        <v>48.992307999999994</v>
      </c>
      <c r="AN29" s="57">
        <v>41.379692000000006</v>
      </c>
      <c r="AO29" s="57">
        <v>26.536999999999992</v>
      </c>
      <c r="AP29" s="58">
        <v>137.731</v>
      </c>
      <c r="AQ29" s="57">
        <v>36.88</v>
      </c>
    </row>
    <row r="30" spans="1:43" s="63" customFormat="1" ht="16.5" customHeight="1">
      <c r="A30" s="59" t="s">
        <v>24</v>
      </c>
      <c r="B30" s="60"/>
      <c r="C30" s="61">
        <v>0.18864722296548295</v>
      </c>
      <c r="D30" s="61">
        <v>0.2517176764522174</v>
      </c>
      <c r="E30" s="61">
        <v>0.26151715057671476</v>
      </c>
      <c r="F30" s="61">
        <v>0.3907626110638076</v>
      </c>
      <c r="G30" s="62">
        <v>0.2772921050737928</v>
      </c>
      <c r="H30" s="61">
        <v>0.19795308773473497</v>
      </c>
      <c r="I30" s="61">
        <v>0.15437851282382584</v>
      </c>
      <c r="J30" s="61">
        <v>0.18245442289031438</v>
      </c>
      <c r="K30" s="61">
        <v>0.203622917445677</v>
      </c>
      <c r="L30" s="62">
        <v>0.18554305426459092</v>
      </c>
      <c r="M30" s="61">
        <v>0.21280446848375578</v>
      </c>
      <c r="N30" s="61">
        <v>0.2722063834225715</v>
      </c>
      <c r="O30" s="61">
        <v>0.3009521537758165</v>
      </c>
      <c r="P30" s="61">
        <v>0.3187234648810373</v>
      </c>
      <c r="Q30" s="62">
        <v>0.27890870625088904</v>
      </c>
      <c r="R30" s="61">
        <v>0.33141242175861496</v>
      </c>
      <c r="S30" s="61">
        <v>0.3348913956205921</v>
      </c>
      <c r="T30" s="61">
        <v>0.33836849663095103</v>
      </c>
      <c r="U30" s="61">
        <v>0.353599000597231</v>
      </c>
      <c r="V30" s="62">
        <v>0.3523615353602599</v>
      </c>
      <c r="W30" s="61">
        <v>0.24815524064853822</v>
      </c>
      <c r="X30" s="61">
        <v>0.1832675372001215</v>
      </c>
      <c r="Y30" s="61">
        <v>0.11883261268386286</v>
      </c>
      <c r="Z30" s="61">
        <v>-0.08920388420133846</v>
      </c>
      <c r="AA30" s="62">
        <v>0.13130589589801198</v>
      </c>
      <c r="AB30" s="61">
        <v>0.039181425315126805</v>
      </c>
      <c r="AC30" s="61">
        <v>0.02658385093167702</v>
      </c>
      <c r="AD30" s="61">
        <v>-0.01647165123108199</v>
      </c>
      <c r="AE30" s="61">
        <v>0.05403624120571092</v>
      </c>
      <c r="AF30" s="62">
        <v>0.0274639232477006</v>
      </c>
      <c r="AG30" s="61">
        <v>0.0665589791220773</v>
      </c>
      <c r="AH30" s="61">
        <v>0.19943573744119725</v>
      </c>
      <c r="AI30" s="61">
        <v>0.16573753283694925</v>
      </c>
      <c r="AJ30" s="61">
        <v>0.08987151728082361</v>
      </c>
      <c r="AK30" s="62">
        <v>0.13337427540030855</v>
      </c>
      <c r="AL30" s="61">
        <v>0.13139146731619897</v>
      </c>
      <c r="AM30" s="61">
        <v>0.2211592732197269</v>
      </c>
      <c r="AN30" s="61">
        <v>0.23812086824417644</v>
      </c>
      <c r="AO30" s="61">
        <v>0.16679446888749208</v>
      </c>
      <c r="AP30" s="62">
        <v>0.19320525085779533</v>
      </c>
      <c r="AQ30" s="61">
        <v>0.19328431346858346</v>
      </c>
    </row>
    <row r="31" spans="1:43" s="17" customFormat="1" ht="15">
      <c r="A31" s="17" t="s">
        <v>25</v>
      </c>
      <c r="C31" s="51">
        <v>-11.885</v>
      </c>
      <c r="D31" s="51">
        <v>-11.207</v>
      </c>
      <c r="E31" s="51">
        <v>-13.625</v>
      </c>
      <c r="F31" s="51">
        <v>-13.963</v>
      </c>
      <c r="G31" s="52">
        <v>-50.68</v>
      </c>
      <c r="H31" s="51">
        <v>-10.635</v>
      </c>
      <c r="I31" s="51">
        <v>-9.119</v>
      </c>
      <c r="J31" s="51">
        <v>-24.535</v>
      </c>
      <c r="K31" s="51">
        <v>-12.45</v>
      </c>
      <c r="L31" s="52">
        <v>-56.739</v>
      </c>
      <c r="M31" s="51">
        <v>-12.789</v>
      </c>
      <c r="N31" s="51">
        <v>-12.255</v>
      </c>
      <c r="O31" s="51">
        <v>-13.556999999999999</v>
      </c>
      <c r="P31" s="51">
        <v>-15.777999999999999</v>
      </c>
      <c r="Q31" s="52">
        <v>-54.379</v>
      </c>
      <c r="R31" s="51">
        <v>-13.122</v>
      </c>
      <c r="S31" s="51">
        <v>-12.686</v>
      </c>
      <c r="T31" s="51">
        <v>-13.337000000000003</v>
      </c>
      <c r="U31" s="51">
        <v>-12.827999999999996</v>
      </c>
      <c r="V31" s="52">
        <v>-51.973</v>
      </c>
      <c r="W31" s="51">
        <v>-13.411</v>
      </c>
      <c r="X31" s="51">
        <v>-13.110999999999999</v>
      </c>
      <c r="Y31" s="51">
        <v>-15.696000000000005</v>
      </c>
      <c r="Z31" s="51">
        <v>-11.600999999999999</v>
      </c>
      <c r="AA31" s="52">
        <v>-53.819</v>
      </c>
      <c r="AB31" s="51">
        <v>-13.891</v>
      </c>
      <c r="AC31" s="51">
        <v>-14.116999999999999</v>
      </c>
      <c r="AD31" s="51">
        <v>-13.825</v>
      </c>
      <c r="AE31" s="51">
        <v>-15.440000000000005</v>
      </c>
      <c r="AF31" s="52">
        <v>-57.273</v>
      </c>
      <c r="AG31" s="51">
        <v>-13.862</v>
      </c>
      <c r="AH31" s="51">
        <v>-13.223999999999998</v>
      </c>
      <c r="AI31" s="51">
        <v>-10.813000000000002</v>
      </c>
      <c r="AJ31" s="51">
        <v>-9.933</v>
      </c>
      <c r="AK31" s="52">
        <v>-47.832</v>
      </c>
      <c r="AL31" s="51">
        <v>-9.522</v>
      </c>
      <c r="AM31" s="51">
        <v>-10.905</v>
      </c>
      <c r="AN31" s="51">
        <v>-11.105</v>
      </c>
      <c r="AO31" s="51">
        <v>-20.538999999999998</v>
      </c>
      <c r="AP31" s="52">
        <v>-52.071</v>
      </c>
      <c r="AQ31" s="51">
        <v>-13.21</v>
      </c>
    </row>
    <row r="32" spans="1:43" s="17" customFormat="1" ht="15">
      <c r="A32" s="17" t="s">
        <v>26</v>
      </c>
      <c r="C32" s="51">
        <v>-2.854</v>
      </c>
      <c r="D32" s="51">
        <v>-1.054</v>
      </c>
      <c r="E32" s="51">
        <v>-0.926</v>
      </c>
      <c r="F32" s="51">
        <v>-0.748</v>
      </c>
      <c r="G32" s="52">
        <v>-5.582</v>
      </c>
      <c r="H32" s="51">
        <v>-1.081</v>
      </c>
      <c r="I32" s="51">
        <v>-1.942</v>
      </c>
      <c r="J32" s="51">
        <v>-0.86</v>
      </c>
      <c r="K32" s="51">
        <v>-2.093</v>
      </c>
      <c r="L32" s="52">
        <v>-5.976</v>
      </c>
      <c r="M32" s="51">
        <v>-1.169</v>
      </c>
      <c r="N32" s="51">
        <v>-1.3130000000000002</v>
      </c>
      <c r="O32" s="51">
        <v>-0.10699999999999976</v>
      </c>
      <c r="P32" s="51">
        <v>-1.4449999999999998</v>
      </c>
      <c r="Q32" s="52">
        <v>-4.034</v>
      </c>
      <c r="R32" s="51">
        <v>-1.931</v>
      </c>
      <c r="S32" s="51">
        <v>-1.6179999999999999</v>
      </c>
      <c r="T32" s="51">
        <v>-0.5669999999999997</v>
      </c>
      <c r="U32" s="51">
        <v>-1.5830000000000002</v>
      </c>
      <c r="V32" s="52">
        <v>-5.699</v>
      </c>
      <c r="W32" s="51">
        <v>-2.185</v>
      </c>
      <c r="X32" s="51">
        <v>-2.347</v>
      </c>
      <c r="Y32" s="51">
        <v>-1.9560000000000004</v>
      </c>
      <c r="Z32" s="51">
        <v>-2.7830000000000004</v>
      </c>
      <c r="AA32" s="52">
        <v>-9.271</v>
      </c>
      <c r="AB32" s="51">
        <v>-3.436</v>
      </c>
      <c r="AC32" s="51">
        <v>-3.234</v>
      </c>
      <c r="AD32" s="51">
        <v>-0.726</v>
      </c>
      <c r="AE32" s="51">
        <v>-2.375000000000001</v>
      </c>
      <c r="AF32" s="52">
        <v>-9.771</v>
      </c>
      <c r="AG32" s="51">
        <v>-3.039</v>
      </c>
      <c r="AH32" s="51">
        <v>-3.382</v>
      </c>
      <c r="AI32" s="51">
        <v>-2.1179999999999994</v>
      </c>
      <c r="AJ32" s="51">
        <v>-2.8919999999999995</v>
      </c>
      <c r="AK32" s="52">
        <v>-11.431</v>
      </c>
      <c r="AL32" s="51">
        <v>-1.72</v>
      </c>
      <c r="AM32" s="51">
        <v>-2.2510000000000003</v>
      </c>
      <c r="AN32" s="51">
        <v>-1.1849999999999996</v>
      </c>
      <c r="AO32" s="51">
        <v>-1.8040000000000003</v>
      </c>
      <c r="AP32" s="52">
        <v>-6.96</v>
      </c>
      <c r="AQ32" s="51">
        <v>-2.307</v>
      </c>
    </row>
    <row r="33" spans="1:43" s="17" customFormat="1" ht="15">
      <c r="A33" s="17" t="s">
        <v>27</v>
      </c>
      <c r="C33" s="6">
        <v>1.092</v>
      </c>
      <c r="D33" s="6">
        <v>-1.02</v>
      </c>
      <c r="E33" s="6">
        <v>3.212</v>
      </c>
      <c r="F33" s="6">
        <v>2.6479775369589023</v>
      </c>
      <c r="G33" s="64">
        <v>5.931977536958902</v>
      </c>
      <c r="H33" s="6">
        <v>0.076</v>
      </c>
      <c r="I33" s="6">
        <v>0.395</v>
      </c>
      <c r="J33" s="6">
        <v>18.539</v>
      </c>
      <c r="K33" s="6">
        <v>1.188</v>
      </c>
      <c r="L33" s="64">
        <v>20.198</v>
      </c>
      <c r="M33" s="6">
        <v>1.902</v>
      </c>
      <c r="N33" s="6">
        <v>2.2749999999999995</v>
      </c>
      <c r="O33" s="6">
        <v>1.5470000000000006</v>
      </c>
      <c r="P33" s="6">
        <v>3.468</v>
      </c>
      <c r="Q33" s="64">
        <v>9.192</v>
      </c>
      <c r="R33" s="6">
        <v>2.399</v>
      </c>
      <c r="S33" s="6">
        <v>3.4859999999999998</v>
      </c>
      <c r="T33" s="6">
        <v>1.4050000000000002</v>
      </c>
      <c r="U33" s="6">
        <v>4.332999999999999</v>
      </c>
      <c r="V33" s="64">
        <v>11.623</v>
      </c>
      <c r="W33" s="6">
        <v>0.699</v>
      </c>
      <c r="X33" s="6">
        <v>1.017</v>
      </c>
      <c r="Y33" s="6">
        <v>0.4560000000000002</v>
      </c>
      <c r="Z33" s="6">
        <v>0.1679999999999997</v>
      </c>
      <c r="AA33" s="64">
        <v>2.34</v>
      </c>
      <c r="AB33" s="6">
        <v>0.943</v>
      </c>
      <c r="AC33" s="6">
        <v>-0.10399999999999998</v>
      </c>
      <c r="AD33" s="6">
        <v>-0.369</v>
      </c>
      <c r="AE33" s="6">
        <v>-0.24499999999999997</v>
      </c>
      <c r="AF33" s="64">
        <v>0.225</v>
      </c>
      <c r="AG33" s="6">
        <v>-0.381</v>
      </c>
      <c r="AH33" s="6">
        <v>-189.026</v>
      </c>
      <c r="AI33" s="6">
        <v>-1.6079999999999757</v>
      </c>
      <c r="AJ33" s="6">
        <v>-1.4260000000000161</v>
      </c>
      <c r="AK33" s="64">
        <v>-192.441</v>
      </c>
      <c r="AL33" s="6">
        <v>-0.758</v>
      </c>
      <c r="AM33" s="6">
        <v>-0.30200000000000005</v>
      </c>
      <c r="AN33" s="6">
        <v>-1.6680000000000001</v>
      </c>
      <c r="AO33" s="6">
        <v>187.232</v>
      </c>
      <c r="AP33" s="64">
        <v>184.504</v>
      </c>
      <c r="AQ33" s="6">
        <v>-0.219</v>
      </c>
    </row>
    <row r="34" spans="1:43" s="17" customFormat="1" ht="15">
      <c r="A34" s="17" t="s">
        <v>28</v>
      </c>
      <c r="C34" s="51"/>
      <c r="D34" s="51"/>
      <c r="E34" s="51"/>
      <c r="F34" s="51"/>
      <c r="G34" s="52"/>
      <c r="H34" s="51"/>
      <c r="I34" s="51"/>
      <c r="J34" s="51"/>
      <c r="K34" s="51"/>
      <c r="L34" s="52"/>
      <c r="M34" s="51"/>
      <c r="N34" s="51"/>
      <c r="O34" s="51"/>
      <c r="P34" s="51"/>
      <c r="Q34" s="52"/>
      <c r="R34" s="51">
        <v>-2</v>
      </c>
      <c r="S34" s="51">
        <v>-2</v>
      </c>
      <c r="T34" s="51">
        <v>-2</v>
      </c>
      <c r="U34" s="51">
        <v>-9.7</v>
      </c>
      <c r="V34" s="52">
        <v>-15.7</v>
      </c>
      <c r="W34" s="51">
        <v>-1.05</v>
      </c>
      <c r="X34" s="51">
        <v>-1.05</v>
      </c>
      <c r="Y34" s="51">
        <v>-1.0499999999999998</v>
      </c>
      <c r="Z34" s="51">
        <v>-0.8500000000000001</v>
      </c>
      <c r="AA34" s="52">
        <v>-4</v>
      </c>
      <c r="AB34" s="51">
        <v>-1.25</v>
      </c>
      <c r="AC34" s="51">
        <v>-1.25</v>
      </c>
      <c r="AD34" s="51">
        <v>-1.25</v>
      </c>
      <c r="AE34" s="51">
        <v>-1.25</v>
      </c>
      <c r="AF34" s="52">
        <v>-5</v>
      </c>
      <c r="AG34" s="51">
        <v>-1.25</v>
      </c>
      <c r="AH34" s="51">
        <v>6.297</v>
      </c>
      <c r="AI34" s="51">
        <v>0</v>
      </c>
      <c r="AJ34" s="51">
        <v>-0.8099999999999996</v>
      </c>
      <c r="AK34" s="52">
        <v>4.237</v>
      </c>
      <c r="AL34" s="51">
        <v>-0.057</v>
      </c>
      <c r="AM34" s="51">
        <v>-0.064</v>
      </c>
      <c r="AN34" s="51">
        <v>0.121</v>
      </c>
      <c r="AO34" s="51">
        <v>-14.879</v>
      </c>
      <c r="AP34" s="52">
        <v>-14.879</v>
      </c>
      <c r="AQ34" s="51">
        <v>0</v>
      </c>
    </row>
    <row r="35" spans="1:43" s="17" customFormat="1" ht="15">
      <c r="A35" s="56" t="s">
        <v>29</v>
      </c>
      <c r="B35" s="20"/>
      <c r="C35" s="57">
        <v>11.029</v>
      </c>
      <c r="D35" s="57">
        <v>21.78</v>
      </c>
      <c r="E35" s="57">
        <v>26.797</v>
      </c>
      <c r="F35" s="57">
        <v>48.056977536958904</v>
      </c>
      <c r="G35" s="58">
        <v>107.6629775369589</v>
      </c>
      <c r="H35" s="57">
        <v>14.007</v>
      </c>
      <c r="I35" s="57">
        <v>8.451</v>
      </c>
      <c r="J35" s="57">
        <v>14.391</v>
      </c>
      <c r="K35" s="57">
        <v>16.051</v>
      </c>
      <c r="L35" s="58">
        <v>52.9</v>
      </c>
      <c r="M35" s="57">
        <v>18.042</v>
      </c>
      <c r="N35" s="57">
        <v>27.853</v>
      </c>
      <c r="O35" s="57">
        <v>33.30299999999999</v>
      </c>
      <c r="P35" s="57">
        <v>42.173</v>
      </c>
      <c r="Q35" s="58">
        <v>121.371</v>
      </c>
      <c r="R35" s="57">
        <v>41.405</v>
      </c>
      <c r="S35" s="57">
        <v>46.21299999999998</v>
      </c>
      <c r="T35" s="57">
        <v>51.466</v>
      </c>
      <c r="U35" s="57">
        <v>44.757000000000005</v>
      </c>
      <c r="V35" s="58">
        <v>183.841</v>
      </c>
      <c r="W35" s="57">
        <v>22.929</v>
      </c>
      <c r="X35" s="57">
        <v>12.27</v>
      </c>
      <c r="Y35" s="57">
        <v>0.08500000000000085</v>
      </c>
      <c r="Z35" s="57">
        <v>-24.877</v>
      </c>
      <c r="AA35" s="58">
        <v>10.407</v>
      </c>
      <c r="AB35" s="57">
        <v>-12.185</v>
      </c>
      <c r="AC35" s="57">
        <v>-15.281</v>
      </c>
      <c r="AD35" s="57">
        <v>-17.993000000000002</v>
      </c>
      <c r="AE35" s="57">
        <v>-12.504999999999995</v>
      </c>
      <c r="AF35" s="58">
        <v>-57.964</v>
      </c>
      <c r="AG35" s="57">
        <v>-10.291</v>
      </c>
      <c r="AH35" s="57">
        <v>-166.606</v>
      </c>
      <c r="AI35" s="57">
        <v>15.933999999999997</v>
      </c>
      <c r="AJ35" s="57">
        <v>2.5379999999999825</v>
      </c>
      <c r="AK35" s="58">
        <v>-158.425</v>
      </c>
      <c r="AL35" s="57">
        <v>8.765</v>
      </c>
      <c r="AM35" s="57">
        <v>35.47030799999999</v>
      </c>
      <c r="AN35" s="57">
        <v>27.542692000000017</v>
      </c>
      <c r="AO35" s="57">
        <v>176.54699999999997</v>
      </c>
      <c r="AP35" s="58">
        <v>248.325</v>
      </c>
      <c r="AQ35" s="57">
        <v>21.144</v>
      </c>
    </row>
    <row r="36" spans="1:43" s="63" customFormat="1" ht="16.5" customHeight="1">
      <c r="A36" s="59" t="s">
        <v>30</v>
      </c>
      <c r="B36" s="60"/>
      <c r="C36" s="61">
        <v>0.08431634876342647</v>
      </c>
      <c r="D36" s="61">
        <v>0.1563677873742704</v>
      </c>
      <c r="E36" s="61">
        <v>0.18376009765062473</v>
      </c>
      <c r="F36" s="61">
        <v>0.31235645412802415</v>
      </c>
      <c r="G36" s="62">
        <v>0.1889583315699797</v>
      </c>
      <c r="H36" s="61">
        <v>0.10811123717785444</v>
      </c>
      <c r="I36" s="61">
        <v>0.06824568770592417</v>
      </c>
      <c r="J36" s="61">
        <v>0.12357987479712498</v>
      </c>
      <c r="K36" s="61">
        <v>0.11114573379312255</v>
      </c>
      <c r="L36" s="62">
        <v>0.10286665448082478</v>
      </c>
      <c r="M36" s="61">
        <v>0.12756389861066922</v>
      </c>
      <c r="N36" s="61">
        <v>0.19367916000278146</v>
      </c>
      <c r="O36" s="61">
        <v>0.22066511618661414</v>
      </c>
      <c r="P36" s="61">
        <v>0.24033623023222686</v>
      </c>
      <c r="Q36" s="62">
        <v>0.1984350296987939</v>
      </c>
      <c r="R36" s="61">
        <v>0.2538362034613192</v>
      </c>
      <c r="S36" s="61">
        <v>0.2713670822151886</v>
      </c>
      <c r="T36" s="61">
        <v>0.2693361316690599</v>
      </c>
      <c r="U36" s="61">
        <v>0.24523174199628528</v>
      </c>
      <c r="V36" s="62">
        <v>0.26376683505910475</v>
      </c>
      <c r="W36" s="61">
        <v>0.1463615472998851</v>
      </c>
      <c r="X36" s="61">
        <v>0.08100186165647817</v>
      </c>
      <c r="Y36" s="61">
        <v>0.0005510213342495468</v>
      </c>
      <c r="Z36" s="61">
        <v>-0.22618744544661046</v>
      </c>
      <c r="AA36" s="62">
        <v>0.01818194524276662</v>
      </c>
      <c r="AB36" s="61">
        <v>-0.0876171164369279</v>
      </c>
      <c r="AC36" s="61">
        <v>-0.1186413043478261</v>
      </c>
      <c r="AD36" s="61">
        <v>-0.16257510729613733</v>
      </c>
      <c r="AE36" s="61">
        <v>-0.0992980450077024</v>
      </c>
      <c r="AF36" s="62">
        <v>-0.11489850935616872</v>
      </c>
      <c r="AG36" s="61">
        <v>-0.08311593910269353</v>
      </c>
      <c r="AH36" s="61">
        <v>-1.0152216832817413</v>
      </c>
      <c r="AI36" s="61">
        <v>0.08666235185980865</v>
      </c>
      <c r="AJ36" s="61">
        <v>0.012960617697524218</v>
      </c>
      <c r="AK36" s="62">
        <v>-0.23730171806893247</v>
      </c>
      <c r="AL36" s="61">
        <v>0.05530910628308923</v>
      </c>
      <c r="AM36" s="61">
        <v>0.16011875860512353</v>
      </c>
      <c r="AN36" s="61">
        <v>0.1584953733542032</v>
      </c>
      <c r="AO36" s="61">
        <v>1.1096605908233812</v>
      </c>
      <c r="AP36" s="62">
        <v>0.34834346602625427</v>
      </c>
      <c r="AQ36" s="61">
        <v>0.11081354457645684</v>
      </c>
    </row>
    <row r="37" spans="1:43" s="17" customFormat="1" ht="21" customHeight="1">
      <c r="A37" s="17" t="s">
        <v>31</v>
      </c>
      <c r="C37" s="6">
        <v>-4.696</v>
      </c>
      <c r="D37" s="6">
        <v>-7.083</v>
      </c>
      <c r="E37" s="6">
        <v>-5.3</v>
      </c>
      <c r="F37" s="6">
        <v>-23.357999999999997</v>
      </c>
      <c r="G37" s="64">
        <v>-40.437</v>
      </c>
      <c r="H37" s="6">
        <v>-3.696</v>
      </c>
      <c r="I37" s="6">
        <v>-3.5220000000000002</v>
      </c>
      <c r="J37" s="6">
        <v>-3.4339999999999997</v>
      </c>
      <c r="K37" s="6">
        <v>-3.7369999999999997</v>
      </c>
      <c r="L37" s="64">
        <v>-14.389</v>
      </c>
      <c r="M37" s="6">
        <v>-3.5220000000000002</v>
      </c>
      <c r="N37" s="6">
        <v>-3.505</v>
      </c>
      <c r="O37" s="6">
        <v>-3.828999999999999</v>
      </c>
      <c r="P37" s="6">
        <v>-3.3369999999999997</v>
      </c>
      <c r="Q37" s="64">
        <v>-14.198999999999998</v>
      </c>
      <c r="R37" s="6">
        <v>-3.3740000000000006</v>
      </c>
      <c r="S37" s="6">
        <v>-20.89</v>
      </c>
      <c r="T37" s="6">
        <v>-1.2989999999999973</v>
      </c>
      <c r="U37" s="6">
        <v>-1.424000000000003</v>
      </c>
      <c r="V37" s="64">
        <v>-26.987000000000002</v>
      </c>
      <c r="W37" s="6">
        <v>-2.074</v>
      </c>
      <c r="X37" s="6">
        <v>-2.0599999999999996</v>
      </c>
      <c r="Y37" s="6">
        <v>-2.2790000000000012</v>
      </c>
      <c r="Z37" s="6">
        <v>-2.4099999999999997</v>
      </c>
      <c r="AA37" s="64">
        <v>-8.823</v>
      </c>
      <c r="AB37" s="6">
        <v>-2.55</v>
      </c>
      <c r="AC37" s="6">
        <v>-2.825</v>
      </c>
      <c r="AD37" s="6">
        <v>-3.506999999999999</v>
      </c>
      <c r="AE37" s="6">
        <v>-3.247000000000001</v>
      </c>
      <c r="AF37" s="64">
        <v>-12.129000000000001</v>
      </c>
      <c r="AG37" s="6">
        <v>-2.314</v>
      </c>
      <c r="AH37" s="6">
        <v>-2.397</v>
      </c>
      <c r="AI37" s="6">
        <v>-4.186</v>
      </c>
      <c r="AJ37" s="6">
        <v>-0.7000000000000011</v>
      </c>
      <c r="AK37" s="64">
        <v>-9.597000000000001</v>
      </c>
      <c r="AL37" s="6">
        <v>-1.032</v>
      </c>
      <c r="AM37" s="6">
        <v>-3.4890000000000003</v>
      </c>
      <c r="AN37" s="6">
        <v>-1.8790000000000007</v>
      </c>
      <c r="AO37" s="6">
        <v>-3.5059999999999993</v>
      </c>
      <c r="AP37" s="64">
        <v>-9.906</v>
      </c>
      <c r="AQ37" s="6">
        <v>-2.251</v>
      </c>
    </row>
    <row r="38" spans="1:43" s="17" customFormat="1" ht="15">
      <c r="A38" s="17" t="s">
        <v>32</v>
      </c>
      <c r="C38" s="65">
        <v>2.422</v>
      </c>
      <c r="D38" s="6">
        <v>-0.7650000000000006</v>
      </c>
      <c r="E38" s="6">
        <v>-1.001000000000002</v>
      </c>
      <c r="F38" s="6">
        <v>-2.145000000000003</v>
      </c>
      <c r="G38" s="52">
        <v>-1.4890000000000043</v>
      </c>
      <c r="H38" s="6">
        <v>-2.085</v>
      </c>
      <c r="I38" s="6">
        <v>0.897</v>
      </c>
      <c r="J38" s="65">
        <v>-0.36</v>
      </c>
      <c r="K38" s="6">
        <v>-0.312</v>
      </c>
      <c r="L38" s="52">
        <v>-1.86</v>
      </c>
      <c r="M38" s="6">
        <v>-1.1460000000000008</v>
      </c>
      <c r="N38" s="6">
        <v>5.727999999999999</v>
      </c>
      <c r="O38" s="6">
        <v>-0.0719999999999903</v>
      </c>
      <c r="P38" s="6">
        <v>-0.8110000000000106</v>
      </c>
      <c r="Q38" s="52">
        <v>3.7049999999999983</v>
      </c>
      <c r="R38" s="6">
        <v>-0.19800000000000217</v>
      </c>
      <c r="S38" s="6">
        <v>8.052999999999997</v>
      </c>
      <c r="T38" s="6">
        <v>-0.12499999999999512</v>
      </c>
      <c r="U38" s="6">
        <v>-0.053000000000000824</v>
      </c>
      <c r="V38" s="52">
        <v>7.677</v>
      </c>
      <c r="W38" s="6">
        <v>1.290000000000001</v>
      </c>
      <c r="X38" s="6">
        <v>-0.719999999999998</v>
      </c>
      <c r="Y38" s="6">
        <v>1.7329999999999983</v>
      </c>
      <c r="Z38" s="6">
        <v>-0.9529999999999998</v>
      </c>
      <c r="AA38" s="52">
        <v>1.3500000000000005</v>
      </c>
      <c r="AB38" s="6">
        <v>0.9590000000000005</v>
      </c>
      <c r="AC38" s="6">
        <v>-0.4359999999999973</v>
      </c>
      <c r="AD38" s="6">
        <v>-0.8139999999999992</v>
      </c>
      <c r="AE38" s="6">
        <v>-0.819999999999999</v>
      </c>
      <c r="AF38" s="52">
        <v>-1.1109999999999935</v>
      </c>
      <c r="AG38" s="6">
        <v>1.8170000000000002</v>
      </c>
      <c r="AH38" s="6">
        <v>-0.33299999999998997</v>
      </c>
      <c r="AI38" s="6">
        <v>1.1369999999999933</v>
      </c>
      <c r="AJ38" s="6">
        <v>1.1080000000000165</v>
      </c>
      <c r="AK38" s="52">
        <v>3.7290000000000063</v>
      </c>
      <c r="AL38" s="6">
        <v>0.5569999999999986</v>
      </c>
      <c r="AM38" s="6">
        <v>1.470000000000002</v>
      </c>
      <c r="AN38" s="6">
        <v>1.4579999999999942</v>
      </c>
      <c r="AO38" s="6">
        <v>-2.129999999999968</v>
      </c>
      <c r="AP38" s="52">
        <v>1.3550000000000129</v>
      </c>
      <c r="AQ38" s="6">
        <v>-0.4039999999999977</v>
      </c>
    </row>
    <row r="39" spans="1:43" s="17" customFormat="1" ht="15">
      <c r="A39" s="45" t="s">
        <v>33</v>
      </c>
      <c r="B39" s="20"/>
      <c r="C39" s="46">
        <v>8.755</v>
      </c>
      <c r="D39" s="46">
        <v>13.932</v>
      </c>
      <c r="E39" s="46">
        <v>20.496</v>
      </c>
      <c r="F39" s="46">
        <v>22.553977536958904</v>
      </c>
      <c r="G39" s="66">
        <v>65.7369775369589</v>
      </c>
      <c r="H39" s="46">
        <v>8.22</v>
      </c>
      <c r="I39" s="46">
        <v>5.826</v>
      </c>
      <c r="J39" s="46">
        <v>10.597</v>
      </c>
      <c r="K39" s="46">
        <v>12.002</v>
      </c>
      <c r="L39" s="66">
        <v>36.645</v>
      </c>
      <c r="M39" s="46">
        <v>13.374</v>
      </c>
      <c r="N39" s="46">
        <v>30.076</v>
      </c>
      <c r="O39" s="46">
        <v>29.402</v>
      </c>
      <c r="P39" s="46">
        <v>38.02499999999999</v>
      </c>
      <c r="Q39" s="66">
        <v>110.877</v>
      </c>
      <c r="R39" s="46">
        <v>37.833</v>
      </c>
      <c r="S39" s="46">
        <v>33.375999999999976</v>
      </c>
      <c r="T39" s="46">
        <v>50.042</v>
      </c>
      <c r="U39" s="46">
        <v>43.28</v>
      </c>
      <c r="V39" s="66">
        <v>164.531</v>
      </c>
      <c r="W39" s="46">
        <v>22.145</v>
      </c>
      <c r="X39" s="46">
        <v>9.490000000000002</v>
      </c>
      <c r="Y39" s="46">
        <v>-0.4610000000000021</v>
      </c>
      <c r="Z39" s="46">
        <v>-28.24</v>
      </c>
      <c r="AA39" s="66">
        <v>2.934</v>
      </c>
      <c r="AB39" s="46">
        <v>-13.776</v>
      </c>
      <c r="AC39" s="46">
        <v>-18.541999999999998</v>
      </c>
      <c r="AD39" s="46">
        <v>-22.314</v>
      </c>
      <c r="AE39" s="46">
        <v>-16.571999999999996</v>
      </c>
      <c r="AF39" s="66">
        <v>-71.204</v>
      </c>
      <c r="AG39" s="46">
        <v>-10.788</v>
      </c>
      <c r="AH39" s="46">
        <v>-169.33599999999998</v>
      </c>
      <c r="AI39" s="46">
        <v>12.884999999999991</v>
      </c>
      <c r="AJ39" s="46">
        <v>2.945999999999998</v>
      </c>
      <c r="AK39" s="66">
        <v>-164.293</v>
      </c>
      <c r="AL39" s="46">
        <v>8.29</v>
      </c>
      <c r="AM39" s="46">
        <v>33.45130799999999</v>
      </c>
      <c r="AN39" s="46">
        <v>27.12169200000001</v>
      </c>
      <c r="AO39" s="46">
        <v>170.911</v>
      </c>
      <c r="AP39" s="66">
        <v>239.774</v>
      </c>
      <c r="AQ39" s="46">
        <v>18.489</v>
      </c>
    </row>
    <row r="40" spans="1:43" s="17" customFormat="1" ht="21" customHeight="1">
      <c r="A40" s="17" t="s">
        <v>34</v>
      </c>
      <c r="C40" s="67">
        <v>-2.191</v>
      </c>
      <c r="D40" s="67">
        <v>-4.292</v>
      </c>
      <c r="E40" s="67">
        <v>-5.236</v>
      </c>
      <c r="F40" s="67">
        <v>-4.642261687513501</v>
      </c>
      <c r="G40" s="68">
        <v>-16.3612616875135</v>
      </c>
      <c r="H40" s="67">
        <v>-2.225</v>
      </c>
      <c r="I40" s="67">
        <v>-1.51825</v>
      </c>
      <c r="J40" s="67">
        <v>-1.906</v>
      </c>
      <c r="K40" s="67">
        <v>-3.0015</v>
      </c>
      <c r="L40" s="68">
        <v>-8.65</v>
      </c>
      <c r="M40" s="67">
        <v>-3.371</v>
      </c>
      <c r="N40" s="67">
        <v>-5.605</v>
      </c>
      <c r="O40" s="67">
        <v>-6.8039999999999985</v>
      </c>
      <c r="P40" s="67">
        <v>-8.520999999999999</v>
      </c>
      <c r="Q40" s="68">
        <v>-24.301</v>
      </c>
      <c r="R40" s="67">
        <v>-9.679</v>
      </c>
      <c r="S40" s="67">
        <v>-6.616000000000001</v>
      </c>
      <c r="T40" s="67">
        <v>-12.718999999999998</v>
      </c>
      <c r="U40" s="67">
        <v>-9.27</v>
      </c>
      <c r="V40" s="68">
        <v>-38.284</v>
      </c>
      <c r="W40" s="67">
        <v>-5.663</v>
      </c>
      <c r="X40" s="67">
        <v>-2.1847499999999993</v>
      </c>
      <c r="Y40" s="67">
        <v>0.34224999999999994</v>
      </c>
      <c r="Z40" s="67">
        <v>4.8795</v>
      </c>
      <c r="AA40" s="68">
        <v>-2.626</v>
      </c>
      <c r="AB40" s="67">
        <v>3.424</v>
      </c>
      <c r="AC40" s="67">
        <v>4.588000000000001</v>
      </c>
      <c r="AD40" s="67">
        <v>5.468</v>
      </c>
      <c r="AE40" s="67">
        <v>5.425999999999998</v>
      </c>
      <c r="AF40" s="68">
        <v>18.906</v>
      </c>
      <c r="AG40" s="67">
        <v>2.48</v>
      </c>
      <c r="AH40" s="67">
        <v>-16.044999999999998</v>
      </c>
      <c r="AI40" s="67">
        <v>-5.061000000000002</v>
      </c>
      <c r="AJ40" s="67">
        <v>-0.46799999999999997</v>
      </c>
      <c r="AK40" s="68">
        <v>-19.094</v>
      </c>
      <c r="AL40" s="67">
        <v>0.077</v>
      </c>
      <c r="AM40" s="67">
        <v>-1.4328269999999999</v>
      </c>
      <c r="AN40" s="67">
        <v>-3.529173</v>
      </c>
      <c r="AO40" s="67">
        <v>8.608</v>
      </c>
      <c r="AP40" s="68">
        <v>3.723</v>
      </c>
      <c r="AQ40" s="67">
        <v>-4.839</v>
      </c>
    </row>
    <row r="41" spans="1:43" s="17" customFormat="1" ht="15">
      <c r="A41" s="45" t="s">
        <v>35</v>
      </c>
      <c r="B41" s="20"/>
      <c r="C41" s="46">
        <v>6.564</v>
      </c>
      <c r="D41" s="46">
        <v>9.64</v>
      </c>
      <c r="E41" s="46">
        <v>15.26</v>
      </c>
      <c r="F41" s="46">
        <v>17.911715849445404</v>
      </c>
      <c r="G41" s="66">
        <v>49.375715849445406</v>
      </c>
      <c r="H41" s="46">
        <v>5.995</v>
      </c>
      <c r="I41" s="46">
        <v>4.307</v>
      </c>
      <c r="J41" s="46">
        <v>8.691</v>
      </c>
      <c r="K41" s="46">
        <v>9</v>
      </c>
      <c r="L41" s="66">
        <v>27.994</v>
      </c>
      <c r="M41" s="46">
        <v>10.003</v>
      </c>
      <c r="N41" s="46">
        <v>24.470999999999997</v>
      </c>
      <c r="O41" s="46">
        <v>22.598000000000006</v>
      </c>
      <c r="P41" s="46">
        <v>29.50399999999999</v>
      </c>
      <c r="Q41" s="66">
        <v>86.576</v>
      </c>
      <c r="R41" s="46">
        <v>28.154</v>
      </c>
      <c r="S41" s="46">
        <v>26.76</v>
      </c>
      <c r="T41" s="46">
        <v>37.32299999999999</v>
      </c>
      <c r="U41" s="46">
        <v>34.010000000000005</v>
      </c>
      <c r="V41" s="66">
        <v>126.247</v>
      </c>
      <c r="W41" s="46">
        <v>16.482</v>
      </c>
      <c r="X41" s="46">
        <v>7.305250000000001</v>
      </c>
      <c r="Y41" s="46">
        <v>-0.11874999999999858</v>
      </c>
      <c r="Z41" s="46">
        <v>-23.360500000000002</v>
      </c>
      <c r="AA41" s="66">
        <v>0.308</v>
      </c>
      <c r="AB41" s="46">
        <v>-10.352</v>
      </c>
      <c r="AC41" s="46">
        <v>-13.954</v>
      </c>
      <c r="AD41" s="46">
        <v>-16.846</v>
      </c>
      <c r="AE41" s="46">
        <v>-11.146</v>
      </c>
      <c r="AF41" s="66">
        <v>-52.298</v>
      </c>
      <c r="AG41" s="46">
        <v>-8.308</v>
      </c>
      <c r="AH41" s="46">
        <v>-185.381</v>
      </c>
      <c r="AI41" s="46">
        <v>7.823999999999984</v>
      </c>
      <c r="AJ41" s="46">
        <v>2.4780000000000086</v>
      </c>
      <c r="AK41" s="66">
        <v>-183.387</v>
      </c>
      <c r="AL41" s="46">
        <v>8.367</v>
      </c>
      <c r="AM41" s="46">
        <v>32.018480999999994</v>
      </c>
      <c r="AN41" s="46">
        <v>23.59251900000001</v>
      </c>
      <c r="AO41" s="46">
        <v>179.519</v>
      </c>
      <c r="AP41" s="66">
        <v>243.497</v>
      </c>
      <c r="AQ41" s="46">
        <v>13.65</v>
      </c>
    </row>
    <row r="42" spans="3:43" s="17" customFormat="1" ht="16" thickBo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</row>
    <row r="43" spans="1:43" ht="16" thickBot="1">
      <c r="A43" s="1" t="s">
        <v>36</v>
      </c>
      <c r="B43" s="2"/>
      <c r="C43" s="3" t="str">
        <f>C1</f>
        <v>1Q15</v>
      </c>
      <c r="D43" s="3" t="str">
        <f>D1</f>
        <v>2Q15</v>
      </c>
      <c r="E43" s="3" t="str">
        <f>E1</f>
        <v>3Q15</v>
      </c>
      <c r="F43" s="3" t="str">
        <f>F1</f>
        <v>4Q15</v>
      </c>
      <c r="G43" s="4">
        <f>G1</f>
        <v>2015</v>
      </c>
      <c r="H43" s="3" t="str">
        <f>H1</f>
        <v>1Q16</v>
      </c>
      <c r="I43" s="3" t="str">
        <f>I1</f>
        <v>2Q16</v>
      </c>
      <c r="J43" s="3" t="str">
        <f>J1</f>
        <v>3Q16</v>
      </c>
      <c r="K43" s="3" t="str">
        <f>K1</f>
        <v>4Q16</v>
      </c>
      <c r="L43" s="4">
        <f>L1</f>
        <v>2016</v>
      </c>
      <c r="M43" s="3" t="str">
        <f>M1</f>
        <v>1Q17</v>
      </c>
      <c r="N43" s="3" t="str">
        <f>N1</f>
        <v>2Q17</v>
      </c>
      <c r="O43" s="3" t="str">
        <f>O1</f>
        <v>3Q17</v>
      </c>
      <c r="P43" s="3" t="str">
        <f>P1</f>
        <v>4Q17</v>
      </c>
      <c r="Q43" s="4">
        <f>Q1</f>
        <v>2017</v>
      </c>
      <c r="R43" s="3" t="str">
        <f>R1</f>
        <v>1Q18</v>
      </c>
      <c r="S43" s="3" t="str">
        <f>S1</f>
        <v>2Q18</v>
      </c>
      <c r="T43" s="3">
        <f>Q1</f>
        <v>2017</v>
      </c>
      <c r="U43" s="3" t="str">
        <f>U1</f>
        <v>4Q18</v>
      </c>
      <c r="V43" s="4">
        <f>V1</f>
        <v>2018</v>
      </c>
      <c r="W43" s="3" t="str">
        <f>W1</f>
        <v>1Q19</v>
      </c>
      <c r="X43" s="3" t="str">
        <f>X1</f>
        <v>2Q19</v>
      </c>
      <c r="Y43" s="3" t="str">
        <f>Y1</f>
        <v>3Q19</v>
      </c>
      <c r="Z43" s="3" t="str">
        <f>Z1</f>
        <v>4Q19</v>
      </c>
      <c r="AA43" s="4">
        <f>AA1</f>
        <v>2019</v>
      </c>
      <c r="AB43" s="3" t="str">
        <f>AB1</f>
        <v>1Q20</v>
      </c>
      <c r="AC43" s="3" t="str">
        <f>AC1</f>
        <v>2Q20</v>
      </c>
      <c r="AD43" s="3" t="str">
        <f>AD1</f>
        <v>3Q20</v>
      </c>
      <c r="AE43" s="3" t="str">
        <f>AE1</f>
        <v>4Q20</v>
      </c>
      <c r="AF43" s="4">
        <f>AF1</f>
        <v>2020</v>
      </c>
      <c r="AG43" s="3" t="str">
        <f>AG1</f>
        <v>1Q21</v>
      </c>
      <c r="AH43" s="3" t="str">
        <f>AH1</f>
        <v>2Q21</v>
      </c>
      <c r="AI43" s="3" t="str">
        <f>AI1</f>
        <v>3Q21</v>
      </c>
      <c r="AJ43" s="3" t="str">
        <f>AJ1</f>
        <v>4Q21</v>
      </c>
      <c r="AK43" s="4">
        <f>AK1</f>
        <v>2021</v>
      </c>
      <c r="AL43" s="3" t="str">
        <f>AL1</f>
        <v>1Q22</v>
      </c>
      <c r="AM43" s="3" t="str">
        <f>AM1</f>
        <v>2Q22</v>
      </c>
      <c r="AN43" s="3" t="str">
        <f>AN1</f>
        <v>3Q22</v>
      </c>
      <c r="AO43" s="3" t="str">
        <f>AO1</f>
        <v>4Q22</v>
      </c>
      <c r="AP43" s="4">
        <f>AP1</f>
        <v>2022</v>
      </c>
      <c r="AQ43" s="3" t="s">
        <v>202</v>
      </c>
    </row>
    <row r="44" spans="1:43" s="17" customFormat="1" ht="15">
      <c r="A44" s="69" t="s">
        <v>23</v>
      </c>
      <c r="B44" s="20"/>
      <c r="C44" s="53">
        <v>24.676</v>
      </c>
      <c r="D44" s="53">
        <v>35.061</v>
      </c>
      <c r="E44" s="53">
        <v>38.136</v>
      </c>
      <c r="F44" s="53">
        <v>60.12</v>
      </c>
      <c r="G44" s="70">
        <v>157.993</v>
      </c>
      <c r="H44" s="53">
        <v>25.647</v>
      </c>
      <c r="I44" s="53">
        <v>19.117</v>
      </c>
      <c r="J44" s="53">
        <v>21.247</v>
      </c>
      <c r="K44" s="53">
        <v>29.406</v>
      </c>
      <c r="L44" s="70">
        <v>95.417</v>
      </c>
      <c r="M44" s="53">
        <v>30.098</v>
      </c>
      <c r="N44" s="53">
        <v>39.146</v>
      </c>
      <c r="O44" s="53">
        <v>45.42</v>
      </c>
      <c r="P44" s="53">
        <v>55.92800000000001</v>
      </c>
      <c r="Q44" s="70">
        <v>170.592</v>
      </c>
      <c r="R44" s="53">
        <v>56.059</v>
      </c>
      <c r="S44" s="53">
        <v>59.031</v>
      </c>
      <c r="T44" s="53">
        <v>65.965</v>
      </c>
      <c r="U44" s="53">
        <v>64.534515875209</v>
      </c>
      <c r="V44" s="70">
        <v>245.589515875209</v>
      </c>
      <c r="W44" s="53">
        <v>38.876</v>
      </c>
      <c r="X44" s="53">
        <v>27.761000000000003</v>
      </c>
      <c r="Y44" s="53">
        <v>18.331000000000003</v>
      </c>
      <c r="Z44" s="53">
        <v>-9.811999999999998</v>
      </c>
      <c r="AA44" s="70">
        <v>75.156</v>
      </c>
      <c r="AB44" s="53">
        <v>5.449</v>
      </c>
      <c r="AC44" s="53">
        <v>3.4239999999999995</v>
      </c>
      <c r="AD44" s="53">
        <v>-1.8229999999999995</v>
      </c>
      <c r="AE44" s="53">
        <v>6.805000000000001</v>
      </c>
      <c r="AF44" s="70">
        <v>13.855</v>
      </c>
      <c r="AG44" s="53">
        <v>8.241</v>
      </c>
      <c r="AH44" s="53">
        <v>32.73</v>
      </c>
      <c r="AI44" s="53">
        <v>30.472</v>
      </c>
      <c r="AJ44" s="53">
        <v>17.599000000000004</v>
      </c>
      <c r="AK44" s="70">
        <v>89.042</v>
      </c>
      <c r="AL44" s="53">
        <v>20.822</v>
      </c>
      <c r="AM44" s="53">
        <v>48.996308</v>
      </c>
      <c r="AN44" s="53">
        <v>41.375692</v>
      </c>
      <c r="AO44" s="53">
        <v>26.536999999999992</v>
      </c>
      <c r="AP44" s="70">
        <v>137.731</v>
      </c>
      <c r="AQ44" s="53">
        <v>39.6</v>
      </c>
    </row>
    <row r="45" spans="1:43" s="17" customFormat="1" ht="15">
      <c r="A45" s="9" t="s">
        <v>37</v>
      </c>
      <c r="B45" s="9"/>
      <c r="C45" s="6"/>
      <c r="D45" s="6"/>
      <c r="E45" s="6"/>
      <c r="F45" s="6"/>
      <c r="G45" s="64">
        <v>4.6909999999999945</v>
      </c>
      <c r="H45" s="6">
        <v>2.0740000000000003</v>
      </c>
      <c r="I45" s="6">
        <v>-0.6890000000000012</v>
      </c>
      <c r="J45" s="6">
        <v>1.5599999999999987</v>
      </c>
      <c r="K45" s="6">
        <v>-1.3019999999999994</v>
      </c>
      <c r="L45" s="64">
        <v>1.374999999999993</v>
      </c>
      <c r="M45" s="6">
        <v>3.081</v>
      </c>
      <c r="N45" s="6">
        <v>-1.361</v>
      </c>
      <c r="O45" s="6">
        <v>3.3840000000000003</v>
      </c>
      <c r="P45" s="6">
        <v>4.873</v>
      </c>
      <c r="Q45" s="64">
        <v>9.977</v>
      </c>
      <c r="R45" s="6">
        <v>0.819</v>
      </c>
      <c r="S45" s="6">
        <v>-1.6919999999999997</v>
      </c>
      <c r="T45" s="6">
        <v>6.489000000000001</v>
      </c>
      <c r="U45" s="6">
        <v>2.0300000000000002</v>
      </c>
      <c r="V45" s="64">
        <v>7.646000000000001</v>
      </c>
      <c r="W45" s="6">
        <v>6.444999999999999</v>
      </c>
      <c r="X45" s="6">
        <v>-0.856</v>
      </c>
      <c r="Y45" s="6">
        <v>3.263</v>
      </c>
      <c r="Z45" s="6">
        <v>2.568999999999999</v>
      </c>
      <c r="AA45" s="64">
        <v>11.421</v>
      </c>
      <c r="AB45" s="6">
        <v>3.3119999999999994</v>
      </c>
      <c r="AC45" s="6">
        <v>-1.5310000000000001</v>
      </c>
      <c r="AD45" s="6">
        <v>-2.739</v>
      </c>
      <c r="AE45" s="6">
        <v>-7.629</v>
      </c>
      <c r="AF45" s="64">
        <v>-8.587</v>
      </c>
      <c r="AG45" s="6">
        <v>-2.731</v>
      </c>
      <c r="AH45" s="6">
        <v>-0.4530000000000003</v>
      </c>
      <c r="AI45" s="6">
        <v>18.457</v>
      </c>
      <c r="AJ45" s="6">
        <v>13.412</v>
      </c>
      <c r="AK45" s="64">
        <v>28.685000000000002</v>
      </c>
      <c r="AL45" s="6">
        <v>0.0360000000000005</v>
      </c>
      <c r="AM45" s="6">
        <v>11.971</v>
      </c>
      <c r="AN45" s="6">
        <v>7.803</v>
      </c>
      <c r="AO45" s="6">
        <v>2.353</v>
      </c>
      <c r="AP45" s="64">
        <v>22.163</v>
      </c>
      <c r="AQ45" s="6">
        <v>-9.2</v>
      </c>
    </row>
    <row r="46" spans="1:43" s="17" customFormat="1" ht="15">
      <c r="A46" s="9" t="s">
        <v>38</v>
      </c>
      <c r="B46" s="9"/>
      <c r="C46" s="6">
        <v>-19.618</v>
      </c>
      <c r="D46" s="6">
        <v>14.081</v>
      </c>
      <c r="E46" s="6">
        <v>-27.371</v>
      </c>
      <c r="F46" s="6">
        <v>3.888</v>
      </c>
      <c r="G46" s="64">
        <v>-29.046000000000003</v>
      </c>
      <c r="H46" s="6">
        <v>-11.917</v>
      </c>
      <c r="I46" s="6">
        <v>3.0879999999999996</v>
      </c>
      <c r="J46" s="6">
        <v>-6.725</v>
      </c>
      <c r="K46" s="6">
        <v>14.719</v>
      </c>
      <c r="L46" s="64">
        <v>-0.7960000000000009</v>
      </c>
      <c r="M46" s="6">
        <v>-14.286999999999999</v>
      </c>
      <c r="N46" s="6">
        <v>2.494</v>
      </c>
      <c r="O46" s="6">
        <v>-5.485999999999999</v>
      </c>
      <c r="P46" s="6">
        <v>17.610999999999997</v>
      </c>
      <c r="Q46" s="64">
        <v>0.33199999999999985</v>
      </c>
      <c r="R46" s="6">
        <v>-28.791999999999998</v>
      </c>
      <c r="S46" s="6">
        <v>20.101</v>
      </c>
      <c r="T46" s="6">
        <v>-5.49</v>
      </c>
      <c r="U46" s="6">
        <v>-0.43100000000000094</v>
      </c>
      <c r="V46" s="64">
        <v>-14.612</v>
      </c>
      <c r="W46" s="6">
        <v>0.06300000000000006</v>
      </c>
      <c r="X46" s="6">
        <v>-8.411999999999999</v>
      </c>
      <c r="Y46" s="6">
        <v>13.337</v>
      </c>
      <c r="Z46" s="6">
        <v>44.765</v>
      </c>
      <c r="AA46" s="64">
        <v>49.753</v>
      </c>
      <c r="AB46" s="6">
        <v>6.795000000000001</v>
      </c>
      <c r="AC46" s="6">
        <v>6.452</v>
      </c>
      <c r="AD46" s="6">
        <v>3.226</v>
      </c>
      <c r="AE46" s="6">
        <v>2.323999999999997</v>
      </c>
      <c r="AF46" s="64">
        <v>18.793</v>
      </c>
      <c r="AG46" s="6">
        <v>-17.16</v>
      </c>
      <c r="AH46" s="6">
        <v>-3.369999999999999</v>
      </c>
      <c r="AI46" s="6">
        <v>-10.402000000000003</v>
      </c>
      <c r="AJ46" s="6">
        <v>7.951000000000002</v>
      </c>
      <c r="AK46" s="64">
        <v>-22.981</v>
      </c>
      <c r="AL46" s="6">
        <v>-8.516</v>
      </c>
      <c r="AM46" s="6">
        <v>-22.732308000000003</v>
      </c>
      <c r="AN46" s="6">
        <v>26.503308000000004</v>
      </c>
      <c r="AO46" s="6">
        <v>1.7160000000000004</v>
      </c>
      <c r="AP46" s="64">
        <v>-3.024</v>
      </c>
      <c r="AQ46" s="6">
        <v>-69.78813189137409</v>
      </c>
    </row>
    <row r="47" spans="1:43" s="17" customFormat="1" ht="15">
      <c r="A47" s="9" t="s">
        <v>39</v>
      </c>
      <c r="B47" s="9"/>
      <c r="C47" s="6">
        <v>3.526</v>
      </c>
      <c r="D47" s="6">
        <v>-2.318</v>
      </c>
      <c r="E47" s="6">
        <v>-1.935</v>
      </c>
      <c r="F47" s="6">
        <v>-7.076</v>
      </c>
      <c r="G47" s="64">
        <v>-7.803</v>
      </c>
      <c r="H47" s="6">
        <v>0.114</v>
      </c>
      <c r="I47" s="6">
        <v>-0.749</v>
      </c>
      <c r="J47" s="6">
        <v>0</v>
      </c>
      <c r="K47" s="6">
        <v>-6.612</v>
      </c>
      <c r="L47" s="64">
        <v>-7.247</v>
      </c>
      <c r="M47" s="6">
        <v>0</v>
      </c>
      <c r="N47" s="6">
        <v>-2.031</v>
      </c>
      <c r="O47" s="6">
        <v>0</v>
      </c>
      <c r="P47" s="6">
        <v>-12.449</v>
      </c>
      <c r="Q47" s="64">
        <v>-14.48</v>
      </c>
      <c r="R47" s="6">
        <v>0</v>
      </c>
      <c r="S47" s="6">
        <v>-6.396</v>
      </c>
      <c r="T47" s="6">
        <v>-0.04100000000000037</v>
      </c>
      <c r="U47" s="6">
        <v>-20.237</v>
      </c>
      <c r="V47" s="64">
        <v>-26.674</v>
      </c>
      <c r="W47" s="6">
        <v>0</v>
      </c>
      <c r="X47" s="6">
        <v>-5.102</v>
      </c>
      <c r="Y47" s="6">
        <v>-1.5249999999999995</v>
      </c>
      <c r="Z47" s="6">
        <v>-0.8769999999999998</v>
      </c>
      <c r="AA47" s="64">
        <v>-7.504</v>
      </c>
      <c r="AB47" s="6">
        <v>-0.003</v>
      </c>
      <c r="AC47" s="6">
        <v>0.006</v>
      </c>
      <c r="AD47" s="6">
        <v>-0.026</v>
      </c>
      <c r="AE47" s="6">
        <v>6.3149999999999995</v>
      </c>
      <c r="AF47" s="64">
        <v>6.292</v>
      </c>
      <c r="AG47" s="6">
        <v>0</v>
      </c>
      <c r="AH47" s="6">
        <v>0</v>
      </c>
      <c r="AI47" s="6">
        <v>0</v>
      </c>
      <c r="AJ47" s="6">
        <v>-1.28</v>
      </c>
      <c r="AK47" s="64">
        <v>-1.28</v>
      </c>
      <c r="AL47" s="6">
        <v>0.001</v>
      </c>
      <c r="AM47" s="6">
        <v>-1.888</v>
      </c>
      <c r="AN47" s="6">
        <v>0</v>
      </c>
      <c r="AO47" s="6">
        <v>-12.046999999999999</v>
      </c>
      <c r="AP47" s="64">
        <v>-13.934</v>
      </c>
      <c r="AQ47" s="6">
        <v>0</v>
      </c>
    </row>
    <row r="48" spans="1:43" s="17" customFormat="1" ht="15">
      <c r="A48" s="9" t="s">
        <v>40</v>
      </c>
      <c r="B48" s="9"/>
      <c r="C48" s="6">
        <v>-8.774999999999995</v>
      </c>
      <c r="D48" s="6">
        <v>-2.1050000000000004</v>
      </c>
      <c r="E48" s="6">
        <v>-7.895999999999997</v>
      </c>
      <c r="F48" s="6">
        <v>-20.938885760000005</v>
      </c>
      <c r="G48" s="64">
        <v>-39.71488575999999</v>
      </c>
      <c r="H48" s="6">
        <v>-0.218</v>
      </c>
      <c r="I48" s="6">
        <v>-6.904</v>
      </c>
      <c r="J48" s="6">
        <v>0.29400000000000287</v>
      </c>
      <c r="K48" s="6">
        <v>-6.746</v>
      </c>
      <c r="L48" s="64">
        <v>-13.305999999999997</v>
      </c>
      <c r="M48" s="6">
        <v>0.479</v>
      </c>
      <c r="N48" s="6">
        <v>-6.508</v>
      </c>
      <c r="O48" s="6">
        <v>0.5510000000000002</v>
      </c>
      <c r="P48" s="6">
        <v>-7.561</v>
      </c>
      <c r="Q48" s="64">
        <v>-13.039</v>
      </c>
      <c r="R48" s="6">
        <v>0.948</v>
      </c>
      <c r="S48" s="6">
        <v>-19.900000000000002</v>
      </c>
      <c r="T48" s="6">
        <v>-0.6729999999999983</v>
      </c>
      <c r="U48" s="6">
        <v>-0.2680000000000007</v>
      </c>
      <c r="V48" s="64">
        <v>-19.893</v>
      </c>
      <c r="W48" s="6">
        <v>-1.14</v>
      </c>
      <c r="X48" s="6">
        <v>-0.242</v>
      </c>
      <c r="Y48" s="6">
        <v>-1.0970000000000002</v>
      </c>
      <c r="Z48" s="6">
        <v>-2.29</v>
      </c>
      <c r="AA48" s="64">
        <v>-4.769</v>
      </c>
      <c r="AB48" s="6">
        <v>-1.765</v>
      </c>
      <c r="AC48" s="6">
        <v>-0.6279999999999999</v>
      </c>
      <c r="AD48" s="6">
        <v>-2.795</v>
      </c>
      <c r="AE48" s="6">
        <v>-1.2650000000000006</v>
      </c>
      <c r="AF48" s="64">
        <v>-6.453</v>
      </c>
      <c r="AG48" s="6">
        <v>-2.353</v>
      </c>
      <c r="AH48" s="6">
        <v>-1.533</v>
      </c>
      <c r="AI48" s="6">
        <v>-2.162</v>
      </c>
      <c r="AJ48" s="6">
        <v>-0.8709999999999996</v>
      </c>
      <c r="AK48" s="64">
        <v>-6.919</v>
      </c>
      <c r="AL48" s="6">
        <v>-2.258</v>
      </c>
      <c r="AM48" s="6">
        <v>-1.0699999999999998</v>
      </c>
      <c r="AN48" s="6">
        <v>-2.1090000000000004</v>
      </c>
      <c r="AO48" s="6">
        <v>-0.8460000000000001</v>
      </c>
      <c r="AP48" s="64">
        <v>-6.283</v>
      </c>
      <c r="AQ48" s="6">
        <v>-2.781</v>
      </c>
    </row>
    <row r="49" spans="1:43" s="17" customFormat="1" ht="15">
      <c r="A49" s="45" t="s">
        <v>41</v>
      </c>
      <c r="B49" s="20"/>
      <c r="C49" s="46">
        <v>8.377000000000006</v>
      </c>
      <c r="D49" s="46">
        <v>41.506</v>
      </c>
      <c r="E49" s="46">
        <v>3.7690000000000072</v>
      </c>
      <c r="F49" s="46">
        <v>32.494114239999995</v>
      </c>
      <c r="G49" s="66">
        <v>86.12011424000002</v>
      </c>
      <c r="H49" s="46">
        <v>15.700000000000001</v>
      </c>
      <c r="I49" s="46">
        <v>13.863</v>
      </c>
      <c r="J49" s="46">
        <v>16.376000000000005</v>
      </c>
      <c r="K49" s="46">
        <v>29.464999999999996</v>
      </c>
      <c r="L49" s="66">
        <v>75.443</v>
      </c>
      <c r="M49" s="46">
        <v>19.371000000000002</v>
      </c>
      <c r="N49" s="46">
        <v>31.74</v>
      </c>
      <c r="O49" s="46">
        <v>43.86900000000001</v>
      </c>
      <c r="P49" s="46">
        <v>58.40200000000001</v>
      </c>
      <c r="Q49" s="66">
        <v>153.38200000000003</v>
      </c>
      <c r="R49" s="46">
        <v>29.033999999999995</v>
      </c>
      <c r="S49" s="46">
        <v>51.14299999999999</v>
      </c>
      <c r="T49" s="46">
        <v>66.25000000000001</v>
      </c>
      <c r="U49" s="46">
        <v>45.628515875209004</v>
      </c>
      <c r="V49" s="66">
        <v>192.05651587520902</v>
      </c>
      <c r="W49" s="46">
        <v>44.244</v>
      </c>
      <c r="X49" s="46">
        <v>13.149000000000004</v>
      </c>
      <c r="Y49" s="46">
        <v>32.309</v>
      </c>
      <c r="Z49" s="46">
        <v>34.350276</v>
      </c>
      <c r="AA49" s="66">
        <v>124.05699999999999</v>
      </c>
      <c r="AB49" s="46">
        <v>13.788</v>
      </c>
      <c r="AC49" s="46">
        <v>7.722999999999999</v>
      </c>
      <c r="AD49" s="46">
        <v>-4.156999999999999</v>
      </c>
      <c r="AE49" s="46">
        <v>6.549999999999996</v>
      </c>
      <c r="AF49" s="66">
        <v>23.900000000000002</v>
      </c>
      <c r="AG49" s="46">
        <v>-14.003</v>
      </c>
      <c r="AH49" s="46">
        <v>27.373999999999995</v>
      </c>
      <c r="AI49" s="46">
        <v>36.365</v>
      </c>
      <c r="AJ49" s="46">
        <v>36.811</v>
      </c>
      <c r="AK49" s="66">
        <v>86.54700000000001</v>
      </c>
      <c r="AL49" s="46">
        <v>10.085</v>
      </c>
      <c r="AM49" s="46">
        <v>35.276999999999994</v>
      </c>
      <c r="AN49" s="46">
        <v>73.573</v>
      </c>
      <c r="AO49" s="46">
        <v>17.712999999999997</v>
      </c>
      <c r="AP49" s="66">
        <v>136.653</v>
      </c>
      <c r="AQ49" s="46">
        <v>-42.181131891374086</v>
      </c>
    </row>
    <row r="50" spans="1:43" s="17" customFormat="1" ht="16" thickBot="1">
      <c r="A50" s="20"/>
      <c r="B50" s="2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</row>
    <row r="51" spans="1:43" ht="16" thickBot="1">
      <c r="A51" s="1" t="s">
        <v>42</v>
      </c>
      <c r="B51" s="2"/>
      <c r="C51" s="3" t="str">
        <f>C1</f>
        <v>1Q15</v>
      </c>
      <c r="D51" s="3" t="str">
        <f>D1</f>
        <v>2Q15</v>
      </c>
      <c r="E51" s="3" t="str">
        <f>E1</f>
        <v>3Q15</v>
      </c>
      <c r="F51" s="3" t="str">
        <f>F1</f>
        <v>4Q15</v>
      </c>
      <c r="G51" s="4">
        <f>G1</f>
        <v>2015</v>
      </c>
      <c r="H51" s="3" t="str">
        <f>H1</f>
        <v>1Q16</v>
      </c>
      <c r="I51" s="3" t="str">
        <f>I1</f>
        <v>2Q16</v>
      </c>
      <c r="J51" s="3" t="str">
        <f>J1</f>
        <v>3Q16</v>
      </c>
      <c r="K51" s="3" t="str">
        <f>K1</f>
        <v>4Q16</v>
      </c>
      <c r="L51" s="4">
        <f>L1</f>
        <v>2016</v>
      </c>
      <c r="M51" s="3" t="str">
        <f>M1</f>
        <v>1Q17</v>
      </c>
      <c r="N51" s="3" t="str">
        <f>N1</f>
        <v>2Q17</v>
      </c>
      <c r="O51" s="3" t="str">
        <f>O1</f>
        <v>3Q17</v>
      </c>
      <c r="P51" s="3" t="str">
        <f>P1</f>
        <v>4Q17</v>
      </c>
      <c r="Q51" s="4">
        <f>Q1</f>
        <v>2017</v>
      </c>
      <c r="R51" s="3" t="str">
        <f>R1</f>
        <v>1Q18</v>
      </c>
      <c r="S51" s="3" t="str">
        <f>S1</f>
        <v>2Q18</v>
      </c>
      <c r="T51" s="3">
        <f>Q1</f>
        <v>2017</v>
      </c>
      <c r="U51" s="3" t="str">
        <f>U1</f>
        <v>4Q18</v>
      </c>
      <c r="V51" s="4">
        <f>V1</f>
        <v>2018</v>
      </c>
      <c r="W51" s="3" t="str">
        <f>W1</f>
        <v>1Q19</v>
      </c>
      <c r="X51" s="3" t="str">
        <f>X1</f>
        <v>2Q19</v>
      </c>
      <c r="Y51" s="3" t="str">
        <f>Y1</f>
        <v>3Q19</v>
      </c>
      <c r="Z51" s="3" t="str">
        <f>Z1</f>
        <v>4Q19</v>
      </c>
      <c r="AA51" s="4">
        <f>AA1</f>
        <v>2019</v>
      </c>
      <c r="AB51" s="3" t="str">
        <f>AB1</f>
        <v>1Q20</v>
      </c>
      <c r="AC51" s="3" t="str">
        <f>AC1</f>
        <v>2Q20</v>
      </c>
      <c r="AD51" s="3" t="str">
        <f>AD1</f>
        <v>3Q20</v>
      </c>
      <c r="AE51" s="3" t="str">
        <f>AE1</f>
        <v>4Q20</v>
      </c>
      <c r="AF51" s="4">
        <f>AF1</f>
        <v>2020</v>
      </c>
      <c r="AG51" s="3" t="str">
        <f>AG1</f>
        <v>1Q21</v>
      </c>
      <c r="AH51" s="3" t="str">
        <f>AH1</f>
        <v>2Q21</v>
      </c>
      <c r="AI51" s="3" t="str">
        <f>AI1</f>
        <v>3Q21</v>
      </c>
      <c r="AJ51" s="3" t="str">
        <f>AJ1</f>
        <v>4Q21</v>
      </c>
      <c r="AK51" s="4">
        <f>AK1</f>
        <v>2021</v>
      </c>
      <c r="AL51" s="3" t="str">
        <f>AL1</f>
        <v>1Q22</v>
      </c>
      <c r="AM51" s="3" t="str">
        <f>AM1</f>
        <v>2Q22</v>
      </c>
      <c r="AN51" s="3" t="str">
        <f>AN1</f>
        <v>3Q22</v>
      </c>
      <c r="AO51" s="3" t="str">
        <f>AO1</f>
        <v>4Q22</v>
      </c>
      <c r="AP51" s="4">
        <f>AP1</f>
        <v>2022</v>
      </c>
      <c r="AQ51" s="3" t="s">
        <v>202</v>
      </c>
    </row>
    <row r="52" spans="1:43" s="17" customFormat="1" ht="15">
      <c r="A52" s="9" t="s">
        <v>43</v>
      </c>
      <c r="B52" s="9"/>
      <c r="C52" s="6">
        <v>5.248</v>
      </c>
      <c r="D52" s="6">
        <v>-3.085</v>
      </c>
      <c r="E52" s="6">
        <v>-2.198</v>
      </c>
      <c r="F52" s="6">
        <v>-2.848</v>
      </c>
      <c r="G52" s="64">
        <v>-2.883</v>
      </c>
      <c r="H52" s="6">
        <v>-1.5</v>
      </c>
      <c r="I52" s="6">
        <v>-0.436</v>
      </c>
      <c r="J52" s="6">
        <v>-5.799</v>
      </c>
      <c r="K52" s="6">
        <v>6.342</v>
      </c>
      <c r="L52" s="64">
        <v>-1.385</v>
      </c>
      <c r="M52" s="6">
        <v>4.631</v>
      </c>
      <c r="N52" s="6">
        <v>0.9719999999999995</v>
      </c>
      <c r="O52" s="6">
        <v>-0.9449999999999994</v>
      </c>
      <c r="P52" s="6">
        <v>0.952</v>
      </c>
      <c r="Q52" s="64">
        <v>5.61</v>
      </c>
      <c r="R52" s="6">
        <v>2.282</v>
      </c>
      <c r="S52" s="6">
        <v>-5.2620000000000005</v>
      </c>
      <c r="T52" s="6">
        <v>-0.758</v>
      </c>
      <c r="U52" s="6">
        <v>-5.439</v>
      </c>
      <c r="V52" s="64">
        <v>-9.177</v>
      </c>
      <c r="W52" s="6">
        <v>-8.712</v>
      </c>
      <c r="X52" s="6">
        <v>-8.381</v>
      </c>
      <c r="Y52" s="6">
        <v>5.589</v>
      </c>
      <c r="Z52" s="6">
        <v>-0.7629999999999999</v>
      </c>
      <c r="AA52" s="64">
        <v>-12.267</v>
      </c>
      <c r="AB52" s="6">
        <v>7.189</v>
      </c>
      <c r="AC52" s="6">
        <v>-12.026</v>
      </c>
      <c r="AD52" s="6">
        <v>3.548</v>
      </c>
      <c r="AE52" s="6">
        <v>3.7270000000000003</v>
      </c>
      <c r="AF52" s="64">
        <v>2.438</v>
      </c>
      <c r="AG52" s="6">
        <v>6.38</v>
      </c>
      <c r="AH52" s="6">
        <v>-0.03399999999999981</v>
      </c>
      <c r="AI52" s="6">
        <v>-4.121</v>
      </c>
      <c r="AJ52" s="6">
        <v>-13.719999999999999</v>
      </c>
      <c r="AK52" s="64">
        <v>-11.495</v>
      </c>
      <c r="AL52" s="6">
        <v>0.225</v>
      </c>
      <c r="AM52" s="6">
        <v>8.341000000000001</v>
      </c>
      <c r="AN52" s="6">
        <v>-16.364</v>
      </c>
      <c r="AO52" s="6">
        <v>-16.484</v>
      </c>
      <c r="AP52" s="64">
        <v>-24.282</v>
      </c>
      <c r="AQ52" s="6">
        <v>-7.708</v>
      </c>
    </row>
    <row r="53" spans="1:43" s="17" customFormat="1" ht="15">
      <c r="A53" s="9" t="s">
        <v>44</v>
      </c>
      <c r="B53" s="9"/>
      <c r="C53" s="6">
        <v>-7.802</v>
      </c>
      <c r="D53" s="6">
        <v>1.835</v>
      </c>
      <c r="E53" s="6">
        <v>-10.124</v>
      </c>
      <c r="F53" s="6">
        <v>0.88</v>
      </c>
      <c r="G53" s="64">
        <v>-15.211</v>
      </c>
      <c r="H53" s="6">
        <v>-4.2</v>
      </c>
      <c r="I53" s="6">
        <v>4.004</v>
      </c>
      <c r="J53" s="6">
        <v>8.772</v>
      </c>
      <c r="K53" s="6">
        <v>7.915</v>
      </c>
      <c r="L53" s="64">
        <v>16.473</v>
      </c>
      <c r="M53" s="6">
        <v>-12.882</v>
      </c>
      <c r="N53" s="6">
        <v>-5.549000000000001</v>
      </c>
      <c r="O53" s="6">
        <v>-2.4229999999999983</v>
      </c>
      <c r="P53" s="6">
        <v>2.913999999999998</v>
      </c>
      <c r="Q53" s="64">
        <v>-17.94</v>
      </c>
      <c r="R53" s="6">
        <v>-27.121</v>
      </c>
      <c r="S53" s="6">
        <v>11.788999999999998</v>
      </c>
      <c r="T53" s="6">
        <v>2.7620000000000005</v>
      </c>
      <c r="U53" s="6">
        <v>5.09</v>
      </c>
      <c r="V53" s="64">
        <v>-7.48</v>
      </c>
      <c r="W53" s="6">
        <v>11.483</v>
      </c>
      <c r="X53" s="6">
        <v>-6.646000000000001</v>
      </c>
      <c r="Y53" s="6">
        <v>2.8850000000000007</v>
      </c>
      <c r="Z53" s="6">
        <v>60.73</v>
      </c>
      <c r="AA53" s="64">
        <v>68.452</v>
      </c>
      <c r="AB53" s="6">
        <v>-2.176</v>
      </c>
      <c r="AC53" s="6">
        <v>-6.6129999999999995</v>
      </c>
      <c r="AD53" s="6">
        <v>2.354</v>
      </c>
      <c r="AE53" s="6">
        <v>-1.6139999999999999</v>
      </c>
      <c r="AF53" s="64">
        <v>-8.049</v>
      </c>
      <c r="AG53" s="6">
        <v>-20.665</v>
      </c>
      <c r="AH53" s="6">
        <v>-10.282</v>
      </c>
      <c r="AI53" s="6">
        <v>-9.760000000000002</v>
      </c>
      <c r="AJ53" s="6">
        <v>-2.4140000000000015</v>
      </c>
      <c r="AK53" s="64">
        <v>-43.121</v>
      </c>
      <c r="AL53" s="6">
        <v>19.304</v>
      </c>
      <c r="AM53" s="6">
        <v>-48.127</v>
      </c>
      <c r="AN53" s="6">
        <v>22.49694199904412</v>
      </c>
      <c r="AO53" s="6">
        <v>14.512058000955879</v>
      </c>
      <c r="AP53" s="64">
        <v>8.186</v>
      </c>
      <c r="AQ53" s="6">
        <v>-44.721709222584856</v>
      </c>
    </row>
    <row r="54" spans="1:43" s="17" customFormat="1" ht="15">
      <c r="A54" s="9" t="s">
        <v>45</v>
      </c>
      <c r="B54" s="9"/>
      <c r="C54" s="6">
        <v>-0.176</v>
      </c>
      <c r="D54" s="6">
        <v>0.147</v>
      </c>
      <c r="E54" s="6">
        <v>0.7509999999999999</v>
      </c>
      <c r="F54" s="6">
        <v>-0.8859999999999999</v>
      </c>
      <c r="G54" s="64">
        <v>-0.164</v>
      </c>
      <c r="H54" s="6">
        <v>-0.574</v>
      </c>
      <c r="I54" s="6">
        <v>-2.0260000000000002</v>
      </c>
      <c r="J54" s="6">
        <v>0.6000000000000001</v>
      </c>
      <c r="K54" s="6">
        <v>1.08</v>
      </c>
      <c r="L54" s="64">
        <v>-0.881</v>
      </c>
      <c r="M54" s="6">
        <v>-0.601</v>
      </c>
      <c r="N54" s="6">
        <v>0.472</v>
      </c>
      <c r="O54" s="6">
        <v>0.948</v>
      </c>
      <c r="P54" s="6">
        <v>2.447</v>
      </c>
      <c r="Q54" s="64">
        <v>3.266</v>
      </c>
      <c r="R54" s="6">
        <v>0.829</v>
      </c>
      <c r="S54" s="6">
        <v>1.6740000000000002</v>
      </c>
      <c r="T54" s="6">
        <v>2.378</v>
      </c>
      <c r="U54" s="6">
        <v>-0.7300000000000004</v>
      </c>
      <c r="V54" s="64">
        <v>4.151</v>
      </c>
      <c r="W54" s="6">
        <v>-0.6</v>
      </c>
      <c r="X54" s="6">
        <v>-4.093</v>
      </c>
      <c r="Y54" s="6">
        <v>3.2609999999999997</v>
      </c>
      <c r="Z54" s="6">
        <v>-0.794</v>
      </c>
      <c r="AA54" s="64">
        <v>-2.226</v>
      </c>
      <c r="AB54" s="6">
        <v>-1.707</v>
      </c>
      <c r="AC54" s="6">
        <v>0.01200000000000001</v>
      </c>
      <c r="AD54" s="6">
        <v>2.867</v>
      </c>
      <c r="AE54" s="6">
        <v>-5.699000000000001</v>
      </c>
      <c r="AF54" s="64">
        <v>-4.531</v>
      </c>
      <c r="AG54" s="6">
        <v>-1.665</v>
      </c>
      <c r="AH54" s="6">
        <v>1.814</v>
      </c>
      <c r="AI54" s="6">
        <v>1.293</v>
      </c>
      <c r="AJ54" s="6">
        <v>0.9339999999999999</v>
      </c>
      <c r="AK54" s="64">
        <v>2.376</v>
      </c>
      <c r="AL54" s="6">
        <v>0</v>
      </c>
      <c r="AM54" s="6">
        <v>0.637</v>
      </c>
      <c r="AN54" s="6">
        <v>0.5379999999999999</v>
      </c>
      <c r="AO54" s="6">
        <v>1.18</v>
      </c>
      <c r="AP54" s="64">
        <v>2.356</v>
      </c>
      <c r="AQ54" s="6">
        <v>-0.259</v>
      </c>
    </row>
    <row r="55" spans="1:43" s="17" customFormat="1" ht="15">
      <c r="A55" s="9" t="s">
        <v>46</v>
      </c>
      <c r="B55" s="9"/>
      <c r="C55" s="6">
        <v>-16.888</v>
      </c>
      <c r="D55" s="6">
        <v>15.184</v>
      </c>
      <c r="E55" s="6">
        <v>-15.8</v>
      </c>
      <c r="F55" s="6">
        <v>6.742</v>
      </c>
      <c r="G55" s="64">
        <v>-10.788</v>
      </c>
      <c r="H55" s="6">
        <v>-5.6</v>
      </c>
      <c r="I55" s="6">
        <v>1.546</v>
      </c>
      <c r="J55" s="6">
        <v>-10.298</v>
      </c>
      <c r="K55" s="6">
        <v>-0.618</v>
      </c>
      <c r="L55" s="64">
        <v>-15.003</v>
      </c>
      <c r="M55" s="6">
        <v>-5.435</v>
      </c>
      <c r="N55" s="6">
        <v>6.598999999999999</v>
      </c>
      <c r="O55" s="6">
        <v>-3.066</v>
      </c>
      <c r="P55" s="6">
        <v>11.298</v>
      </c>
      <c r="Q55" s="64">
        <v>9.396</v>
      </c>
      <c r="R55" s="6">
        <v>-4.782</v>
      </c>
      <c r="S55" s="6">
        <v>11.9</v>
      </c>
      <c r="T55" s="6">
        <v>-9.872</v>
      </c>
      <c r="U55" s="6">
        <v>0.6480000000000001</v>
      </c>
      <c r="V55" s="64">
        <v>-2.106</v>
      </c>
      <c r="W55" s="6">
        <v>-2.108</v>
      </c>
      <c r="X55" s="6">
        <v>10.708</v>
      </c>
      <c r="Y55" s="6">
        <v>1.6020000000000003</v>
      </c>
      <c r="Z55" s="6">
        <v>-14.408000000000001</v>
      </c>
      <c r="AA55" s="64">
        <v>-4.206</v>
      </c>
      <c r="AB55" s="6">
        <v>3.489</v>
      </c>
      <c r="AC55" s="6">
        <v>25.079</v>
      </c>
      <c r="AD55" s="6">
        <v>-5.543000000000003</v>
      </c>
      <c r="AE55" s="6">
        <v>5.91</v>
      </c>
      <c r="AF55" s="64">
        <v>28.935</v>
      </c>
      <c r="AG55" s="6">
        <v>-1.21</v>
      </c>
      <c r="AH55" s="6">
        <v>5.132</v>
      </c>
      <c r="AI55" s="6">
        <v>2.186</v>
      </c>
      <c r="AJ55" s="6">
        <v>23.151000000000003</v>
      </c>
      <c r="AK55" s="64">
        <v>29.259</v>
      </c>
      <c r="AL55" s="6">
        <v>-28.04</v>
      </c>
      <c r="AM55" s="6">
        <v>16.417</v>
      </c>
      <c r="AN55" s="6">
        <v>19.83</v>
      </c>
      <c r="AO55" s="6">
        <v>2.5089999999999986</v>
      </c>
      <c r="AP55" s="64">
        <v>10.716</v>
      </c>
      <c r="AQ55" s="6">
        <v>-17.099422668789245</v>
      </c>
    </row>
    <row r="56" spans="1:43" s="17" customFormat="1" ht="15">
      <c r="A56" s="45" t="s">
        <v>38</v>
      </c>
      <c r="B56" s="20"/>
      <c r="C56" s="46">
        <v>-19.618000000000002</v>
      </c>
      <c r="D56" s="46">
        <v>14.081</v>
      </c>
      <c r="E56" s="46">
        <v>-27.371000000000002</v>
      </c>
      <c r="F56" s="46">
        <v>3.888</v>
      </c>
      <c r="G56" s="66">
        <v>-29.046000000000003</v>
      </c>
      <c r="H56" s="46">
        <v>-11.873999999999999</v>
      </c>
      <c r="I56" s="46">
        <v>3.087999999999999</v>
      </c>
      <c r="J56" s="46">
        <v>-6.725</v>
      </c>
      <c r="K56" s="46">
        <v>14.719</v>
      </c>
      <c r="L56" s="66">
        <v>-0.7960000000000009</v>
      </c>
      <c r="M56" s="46">
        <v>-14.286999999999999</v>
      </c>
      <c r="N56" s="46">
        <v>2.493999999999997</v>
      </c>
      <c r="O56" s="46">
        <v>-5.485999999999997</v>
      </c>
      <c r="P56" s="46">
        <v>17.610999999999997</v>
      </c>
      <c r="Q56" s="66">
        <v>0.33199999999999896</v>
      </c>
      <c r="R56" s="46">
        <v>-28.791999999999998</v>
      </c>
      <c r="S56" s="46">
        <v>20.101</v>
      </c>
      <c r="T56" s="46">
        <v>-5.489999999999999</v>
      </c>
      <c r="U56" s="46">
        <v>-0.4310000000000005</v>
      </c>
      <c r="V56" s="66">
        <v>-14.612</v>
      </c>
      <c r="W56" s="46">
        <v>0.06300000000000061</v>
      </c>
      <c r="X56" s="46">
        <v>-8.412</v>
      </c>
      <c r="Y56" s="46">
        <v>13.337</v>
      </c>
      <c r="Z56" s="46">
        <v>44.765</v>
      </c>
      <c r="AA56" s="66">
        <v>49.753</v>
      </c>
      <c r="AB56" s="46">
        <v>6.795</v>
      </c>
      <c r="AC56" s="46">
        <v>6.452000000000002</v>
      </c>
      <c r="AD56" s="46">
        <v>3.2259999999999973</v>
      </c>
      <c r="AE56" s="46">
        <v>2.324</v>
      </c>
      <c r="AF56" s="66">
        <v>18.793</v>
      </c>
      <c r="AG56" s="46">
        <f>SUM(AG52:AG55)</f>
        <v>-17.16</v>
      </c>
      <c r="AH56" s="46">
        <f>SUM(AH52:AH55)</f>
        <v>-3.369999999999999</v>
      </c>
      <c r="AI56" s="46">
        <f>SUM(AI52:AI55)</f>
        <v>-10.402000000000003</v>
      </c>
      <c r="AJ56" s="46">
        <f>SUM(AJ52:AJ55)</f>
        <v>7.951000000000002</v>
      </c>
      <c r="AK56" s="66">
        <f>SUM(AK52:AK55)</f>
        <v>-22.981</v>
      </c>
      <c r="AL56" s="46">
        <v>-8.517</v>
      </c>
      <c r="AM56" s="46">
        <v>-22.732307999999996</v>
      </c>
      <c r="AN56" s="46">
        <v>26.50094199904412</v>
      </c>
      <c r="AO56" s="46">
        <v>1.7170580009558754</v>
      </c>
      <c r="AP56" s="66">
        <v>-3.024000000000001</v>
      </c>
      <c r="AQ56" s="46">
        <v>-69.78813189137409</v>
      </c>
    </row>
    <row r="57" spans="1:43" s="17" customFormat="1" ht="16" thickBot="1">
      <c r="A57" s="20"/>
      <c r="B57" s="20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</row>
    <row r="58" spans="1:43" ht="16" thickBot="1">
      <c r="A58" s="1" t="s">
        <v>47</v>
      </c>
      <c r="B58" s="2"/>
      <c r="C58" s="3" t="str">
        <f>C1</f>
        <v>1Q15</v>
      </c>
      <c r="D58" s="3" t="str">
        <f>D1</f>
        <v>2Q15</v>
      </c>
      <c r="E58" s="3" t="str">
        <f>E1</f>
        <v>3Q15</v>
      </c>
      <c r="F58" s="3" t="str">
        <f>F1</f>
        <v>4Q15</v>
      </c>
      <c r="G58" s="4">
        <f>G1</f>
        <v>2015</v>
      </c>
      <c r="H58" s="3" t="str">
        <f>H1</f>
        <v>1Q16</v>
      </c>
      <c r="I58" s="3" t="str">
        <f>I1</f>
        <v>2Q16</v>
      </c>
      <c r="J58" s="3" t="str">
        <f>J1</f>
        <v>3Q16</v>
      </c>
      <c r="K58" s="3" t="str">
        <f>K1</f>
        <v>4Q16</v>
      </c>
      <c r="L58" s="4">
        <f>L1</f>
        <v>2016</v>
      </c>
      <c r="M58" s="3" t="str">
        <f>M1</f>
        <v>1Q17</v>
      </c>
      <c r="N58" s="3" t="str">
        <f>N1</f>
        <v>2Q17</v>
      </c>
      <c r="O58" s="3" t="str">
        <f>O1</f>
        <v>3Q17</v>
      </c>
      <c r="P58" s="3" t="str">
        <f>P1</f>
        <v>4Q17</v>
      </c>
      <c r="Q58" s="4">
        <f>Q1</f>
        <v>2017</v>
      </c>
      <c r="R58" s="3" t="str">
        <f>R1</f>
        <v>1Q18</v>
      </c>
      <c r="S58" s="3" t="str">
        <f>S1</f>
        <v>2Q18</v>
      </c>
      <c r="T58" s="3">
        <f>Q1</f>
        <v>2017</v>
      </c>
      <c r="U58" s="3" t="str">
        <f>U1</f>
        <v>4Q18</v>
      </c>
      <c r="V58" s="4">
        <f>V1</f>
        <v>2018</v>
      </c>
      <c r="W58" s="3" t="str">
        <f>W1</f>
        <v>1Q19</v>
      </c>
      <c r="X58" s="3" t="str">
        <f>X1</f>
        <v>2Q19</v>
      </c>
      <c r="Y58" s="3" t="str">
        <f>Y1</f>
        <v>3Q19</v>
      </c>
      <c r="Z58" s="3" t="str">
        <f>Z1</f>
        <v>4Q19</v>
      </c>
      <c r="AA58" s="4">
        <f>AA1</f>
        <v>2019</v>
      </c>
      <c r="AB58" s="3" t="str">
        <f>AB1</f>
        <v>1Q20</v>
      </c>
      <c r="AC58" s="3" t="str">
        <f>AC1</f>
        <v>2Q20</v>
      </c>
      <c r="AD58" s="3" t="str">
        <f>AD1</f>
        <v>3Q20</v>
      </c>
      <c r="AE58" s="3" t="str">
        <f>AE1</f>
        <v>4Q20</v>
      </c>
      <c r="AF58" s="4">
        <f>AF1</f>
        <v>2020</v>
      </c>
      <c r="AG58" s="3" t="str">
        <f>AG1</f>
        <v>1Q21</v>
      </c>
      <c r="AH58" s="3" t="str">
        <f>AH1</f>
        <v>2Q21</v>
      </c>
      <c r="AI58" s="3" t="str">
        <f>AI1</f>
        <v>3Q21</v>
      </c>
      <c r="AJ58" s="3" t="str">
        <f>AJ1</f>
        <v>4Q21</v>
      </c>
      <c r="AK58" s="4">
        <f>AK1</f>
        <v>2021</v>
      </c>
      <c r="AL58" s="3" t="str">
        <f>AL1</f>
        <v>1Q22</v>
      </c>
      <c r="AM58" s="3" t="str">
        <f>AM1</f>
        <v>2Q22</v>
      </c>
      <c r="AN58" s="3" t="str">
        <f>AN1</f>
        <v>3Q22</v>
      </c>
      <c r="AO58" s="3" t="s">
        <v>201</v>
      </c>
      <c r="AP58" s="4">
        <v>2022</v>
      </c>
      <c r="AQ58" s="3" t="s">
        <v>202</v>
      </c>
    </row>
    <row r="59" spans="1:43" s="17" customFormat="1" ht="15.75" customHeight="1">
      <c r="A59" s="9" t="s">
        <v>48</v>
      </c>
      <c r="B59" s="9"/>
      <c r="C59" s="6">
        <v>-4.572</v>
      </c>
      <c r="D59" s="6">
        <v>-2.4843653240800005</v>
      </c>
      <c r="E59" s="6">
        <v>-8.13723327592</v>
      </c>
      <c r="F59" s="6">
        <v>-8.30797663370309</v>
      </c>
      <c r="G59" s="64">
        <v>-22.02957523370309</v>
      </c>
      <c r="H59" s="6">
        <v>-8.354656297</v>
      </c>
      <c r="I59" s="6">
        <v>-0.07596520300000087</v>
      </c>
      <c r="J59" s="6">
        <v>-5.878865797</v>
      </c>
      <c r="K59" s="6">
        <v>-6.808631050999995</v>
      </c>
      <c r="L59" s="64">
        <v>-21.113462050999996</v>
      </c>
      <c r="M59" s="6">
        <v>-5.1</v>
      </c>
      <c r="N59" s="6">
        <v>-3.1</v>
      </c>
      <c r="O59" s="6">
        <v>-2.60359448</v>
      </c>
      <c r="P59" s="6">
        <v>-8.116680729999999</v>
      </c>
      <c r="Q59" s="71">
        <v>-18.90412314</v>
      </c>
      <c r="R59" s="6">
        <v>-3.3164983899999996</v>
      </c>
      <c r="S59" s="6">
        <v>-3.078</v>
      </c>
      <c r="T59" s="6">
        <v>-5.39296250290405</v>
      </c>
      <c r="U59" s="6">
        <v>-5.764802779470843</v>
      </c>
      <c r="V59" s="71">
        <v>-17.55226367237489</v>
      </c>
      <c r="W59" s="6">
        <v>-3.7163736470760433</v>
      </c>
      <c r="X59" s="6">
        <v>-5.389182725964946</v>
      </c>
      <c r="Y59" s="6">
        <v>-6.326686316349835</v>
      </c>
      <c r="Z59" s="6">
        <v>-5.580174962403175</v>
      </c>
      <c r="AA59" s="71">
        <v>-21.013</v>
      </c>
      <c r="AB59" s="6">
        <v>-3.76933464</v>
      </c>
      <c r="AC59" s="6">
        <v>-2.90129552</v>
      </c>
      <c r="AD59" s="6">
        <v>-2.61192094327977</v>
      </c>
      <c r="AE59" s="6">
        <v>-1.8174488967202298</v>
      </c>
      <c r="AF59" s="71">
        <v>-11.1</v>
      </c>
      <c r="AG59" s="6">
        <v>-2.189</v>
      </c>
      <c r="AH59" s="6">
        <v>-3.0801752300000005</v>
      </c>
      <c r="AI59" s="6">
        <v>-2.563</v>
      </c>
      <c r="AJ59" s="6">
        <v>-3.878</v>
      </c>
      <c r="AK59" s="71">
        <v>-11.71017523</v>
      </c>
      <c r="AL59" s="6">
        <v>-4.53699686999999</v>
      </c>
      <c r="AM59" s="6">
        <v>-5.386565459999999</v>
      </c>
      <c r="AN59" s="6">
        <v>-3.3722193199999997</v>
      </c>
      <c r="AO59" s="6">
        <v>-3.6</v>
      </c>
      <c r="AP59" s="71">
        <v>-16.896</v>
      </c>
      <c r="AQ59" s="6">
        <v>-1.482</v>
      </c>
    </row>
    <row r="60" spans="1:43" s="17" customFormat="1" ht="15">
      <c r="A60" s="9" t="s">
        <v>49</v>
      </c>
      <c r="B60" s="9"/>
      <c r="C60" s="6">
        <v>-0.336</v>
      </c>
      <c r="D60" s="6">
        <v>-0.203450598703093</v>
      </c>
      <c r="E60" s="6">
        <v>-4.516615</v>
      </c>
      <c r="F60" s="6">
        <v>-0.410951505480943</v>
      </c>
      <c r="G60" s="64">
        <v>-5.432852505480943</v>
      </c>
      <c r="H60" s="6">
        <v>-1.46795345</v>
      </c>
      <c r="I60" s="6">
        <v>-1.4148444199999997</v>
      </c>
      <c r="J60" s="6">
        <v>-2.8989005800000003</v>
      </c>
      <c r="K60" s="6">
        <v>-1.7240187102499975</v>
      </c>
      <c r="L60" s="64">
        <v>-7.508763710249998</v>
      </c>
      <c r="M60" s="6">
        <v>-1.8</v>
      </c>
      <c r="N60" s="6">
        <v>-1.2</v>
      </c>
      <c r="O60" s="6">
        <v>-1.248798609999998</v>
      </c>
      <c r="P60" s="6">
        <v>-1.5690269800000038</v>
      </c>
      <c r="Q60" s="71">
        <v>-5.824036190000006</v>
      </c>
      <c r="R60" s="6">
        <v>-0.12398007000000232</v>
      </c>
      <c r="S60" s="6">
        <v>-2.304</v>
      </c>
      <c r="T60" s="6">
        <v>-1.524710314689603</v>
      </c>
      <c r="U60" s="6">
        <v>-4.671106592935468</v>
      </c>
      <c r="V60" s="71">
        <v>-8.623796977625073</v>
      </c>
      <c r="W60" s="6">
        <v>-5.357494801241623</v>
      </c>
      <c r="X60" s="6">
        <v>-7.643407652814187</v>
      </c>
      <c r="Y60" s="6">
        <v>-7.7304737279319635</v>
      </c>
      <c r="Z60" s="6">
        <v>-16.061602641828156</v>
      </c>
      <c r="AA60" s="71">
        <v>-36.794</v>
      </c>
      <c r="AB60" s="6">
        <v>-7.414911177</v>
      </c>
      <c r="AC60" s="6">
        <v>-2.1468131300000026</v>
      </c>
      <c r="AD60" s="6">
        <v>-1.1336752099999972</v>
      </c>
      <c r="AE60" s="6">
        <v>-2.244600483</v>
      </c>
      <c r="AF60" s="71">
        <v>-12.939999999999998</v>
      </c>
      <c r="AG60" s="6">
        <v>-5.814</v>
      </c>
      <c r="AH60" s="6">
        <v>-3.8895361109999995</v>
      </c>
      <c r="AI60" s="6">
        <v>-3</v>
      </c>
      <c r="AJ60" s="6">
        <v>-1.243</v>
      </c>
      <c r="AK60" s="71">
        <v>-13.946536111</v>
      </c>
      <c r="AL60" s="6">
        <v>-1.993751467494271</v>
      </c>
      <c r="AM60" s="6">
        <v>-2.06051981750573</v>
      </c>
      <c r="AN60" s="6">
        <v>-1.238735799</v>
      </c>
      <c r="AO60" s="6">
        <v>-6.486</v>
      </c>
      <c r="AP60" s="71">
        <v>-11.78</v>
      </c>
      <c r="AQ60" s="6">
        <v>-7.558</v>
      </c>
    </row>
    <row r="61" spans="1:43" s="17" customFormat="1" ht="15">
      <c r="A61" s="9" t="s">
        <v>50</v>
      </c>
      <c r="B61" s="9"/>
      <c r="C61" s="6">
        <v>-2.28</v>
      </c>
      <c r="D61" s="6">
        <v>-4.3583516</v>
      </c>
      <c r="E61" s="6">
        <v>-11.113710000000001</v>
      </c>
      <c r="F61" s="6">
        <v>-8.66407186081596</v>
      </c>
      <c r="G61" s="64">
        <v>-26.436133460815963</v>
      </c>
      <c r="H61" s="6">
        <v>-6.37249523</v>
      </c>
      <c r="I61" s="6">
        <v>-13.993296979999997</v>
      </c>
      <c r="J61" s="6">
        <v>-9.251994300000007</v>
      </c>
      <c r="K61" s="6">
        <v>-6.148788551999996</v>
      </c>
      <c r="L61" s="64">
        <v>-35.768079832</v>
      </c>
      <c r="M61" s="6">
        <v>-6.5</v>
      </c>
      <c r="N61" s="6">
        <v>-2.4</v>
      </c>
      <c r="O61" s="6">
        <v>-2.02660691</v>
      </c>
      <c r="P61" s="6">
        <v>-4.702292290000001</v>
      </c>
      <c r="Q61" s="71">
        <v>-15.66684067</v>
      </c>
      <c r="R61" s="6">
        <v>-8.033521539999999</v>
      </c>
      <c r="S61" s="6">
        <v>-12.481</v>
      </c>
      <c r="T61" s="6">
        <v>-14.419793182406348</v>
      </c>
      <c r="U61" s="6">
        <v>-18.876624627593667</v>
      </c>
      <c r="V61" s="71">
        <v>-53.81093935000001</v>
      </c>
      <c r="W61" s="6">
        <v>-18.46213155168233</v>
      </c>
      <c r="X61" s="6">
        <v>-38.98540962122088</v>
      </c>
      <c r="Y61" s="6">
        <v>-33.958509980592346</v>
      </c>
      <c r="Z61" s="6">
        <v>-12.88489393386942</v>
      </c>
      <c r="AA61" s="71">
        <v>-104.292</v>
      </c>
      <c r="AB61" s="6">
        <v>-16.981754183000003</v>
      </c>
      <c r="AC61" s="6">
        <v>-4.266891350000002</v>
      </c>
      <c r="AD61" s="6">
        <v>-7.560794471327561</v>
      </c>
      <c r="AE61" s="6">
        <v>-3.392559995672432</v>
      </c>
      <c r="AF61" s="71">
        <v>-32.202</v>
      </c>
      <c r="AG61" s="6">
        <v>-16.818</v>
      </c>
      <c r="AH61" s="6">
        <v>-5.5839080662900225</v>
      </c>
      <c r="AI61" s="6">
        <v>-2.5</v>
      </c>
      <c r="AJ61" s="6">
        <v>-1.902</v>
      </c>
      <c r="AK61" s="71">
        <v>-26.803908066290024</v>
      </c>
      <c r="AL61" s="6">
        <v>-7.707882727448438</v>
      </c>
      <c r="AM61" s="6">
        <v>-3.7382676575515665</v>
      </c>
      <c r="AN61" s="6">
        <v>-2.423044881000002</v>
      </c>
      <c r="AO61" s="6">
        <v>-1.898</v>
      </c>
      <c r="AP61" s="71">
        <v>-15.778</v>
      </c>
      <c r="AQ61" s="6">
        <v>-2.292</v>
      </c>
    </row>
    <row r="62" spans="1:43" s="17" customFormat="1" ht="15">
      <c r="A62" s="9" t="s">
        <v>51</v>
      </c>
      <c r="B62" s="9"/>
      <c r="C62" s="6">
        <v>0</v>
      </c>
      <c r="D62" s="6">
        <v>0</v>
      </c>
      <c r="E62" s="6">
        <v>-0.211</v>
      </c>
      <c r="F62" s="6">
        <v>0.028</v>
      </c>
      <c r="G62" s="64">
        <v>-0.071</v>
      </c>
      <c r="H62" s="6">
        <v>0.019</v>
      </c>
      <c r="I62" s="6">
        <v>0.972</v>
      </c>
      <c r="J62" s="6">
        <v>0.025</v>
      </c>
      <c r="K62" s="6">
        <v>-4.312</v>
      </c>
      <c r="L62" s="64">
        <v>-3.296</v>
      </c>
      <c r="M62" s="6">
        <v>-0.037</v>
      </c>
      <c r="N62" s="6">
        <v>0.811</v>
      </c>
      <c r="O62" s="6">
        <v>0.8699999999999999</v>
      </c>
      <c r="P62" s="6">
        <v>0.8870000000000002</v>
      </c>
      <c r="Q62" s="71">
        <v>2.531</v>
      </c>
      <c r="R62" s="6">
        <v>0.786</v>
      </c>
      <c r="S62" s="6">
        <v>-3.304</v>
      </c>
      <c r="T62" s="6">
        <v>0.661</v>
      </c>
      <c r="U62" s="6">
        <v>-76.322</v>
      </c>
      <c r="V62" s="71">
        <v>-78.179</v>
      </c>
      <c r="W62" s="6">
        <v>0.027</v>
      </c>
      <c r="X62" s="6">
        <v>-0.14100000000000001</v>
      </c>
      <c r="Y62" s="6">
        <v>-0.049</v>
      </c>
      <c r="Z62" s="6">
        <v>-35.046</v>
      </c>
      <c r="AA62" s="71">
        <v>-35.209</v>
      </c>
      <c r="AB62" s="6">
        <v>0.025</v>
      </c>
      <c r="AC62" s="6">
        <v>0.017999999999999995</v>
      </c>
      <c r="AD62" s="6">
        <v>-0.038</v>
      </c>
      <c r="AE62" s="6">
        <v>-3.2037552099999997</v>
      </c>
      <c r="AF62" s="71">
        <v>-3.19875521</v>
      </c>
      <c r="AG62" s="6">
        <v>-0.017</v>
      </c>
      <c r="AH62" s="6">
        <v>-0.013999999999999999</v>
      </c>
      <c r="AI62" s="6">
        <v>0.002999999999999999</v>
      </c>
      <c r="AJ62" s="6">
        <v>-0.302</v>
      </c>
      <c r="AK62" s="71">
        <v>-0.33</v>
      </c>
      <c r="AL62" s="6">
        <v>0.002</v>
      </c>
      <c r="AM62" s="6">
        <v>-0.03</v>
      </c>
      <c r="AN62" s="6">
        <v>-0.013000000000000001</v>
      </c>
      <c r="AO62" s="6">
        <v>0.222</v>
      </c>
      <c r="AP62" s="71">
        <v>0.181</v>
      </c>
      <c r="AQ62" s="6">
        <v>0.524</v>
      </c>
    </row>
    <row r="63" spans="1:43" s="17" customFormat="1" ht="18" customHeight="1">
      <c r="A63" s="56" t="s">
        <v>52</v>
      </c>
      <c r="B63" s="20"/>
      <c r="C63" s="57">
        <v>-7.188000000000001</v>
      </c>
      <c r="D63" s="57">
        <v>-7.046167522783094</v>
      </c>
      <c r="E63" s="57">
        <v>-23.97855827592</v>
      </c>
      <c r="F63" s="57">
        <v>-17.354999999999997</v>
      </c>
      <c r="G63" s="58">
        <v>-53.96956119999999</v>
      </c>
      <c r="H63" s="57">
        <v>-16.176104977</v>
      </c>
      <c r="I63" s="57">
        <v>-14.512106602999998</v>
      </c>
      <c r="J63" s="57">
        <v>-18.004760677000007</v>
      </c>
      <c r="K63" s="57">
        <v>-18.99343831324999</v>
      </c>
      <c r="L63" s="58">
        <v>-67.68630559325</v>
      </c>
      <c r="M63" s="57">
        <v>-13.426000000000002</v>
      </c>
      <c r="N63" s="57">
        <v>-5.9250000000000025</v>
      </c>
      <c r="O63" s="57">
        <v>-5.008999999999998</v>
      </c>
      <c r="P63" s="57">
        <v>-13.501000000000003</v>
      </c>
      <c r="Q63" s="72">
        <v>-37.864000000000004</v>
      </c>
      <c r="R63" s="57">
        <v>-10.688</v>
      </c>
      <c r="S63" s="57">
        <v>-21.166999999999998</v>
      </c>
      <c r="T63" s="57">
        <v>-20.676465999999998</v>
      </c>
      <c r="U63" s="57">
        <v>-105.63453399999997</v>
      </c>
      <c r="V63" s="72">
        <v>-158.166</v>
      </c>
      <c r="W63" s="57">
        <v>-27.508999999999993</v>
      </c>
      <c r="X63" s="57">
        <v>-52.160000000000004</v>
      </c>
      <c r="Y63" s="57">
        <v>-48.06467002487416</v>
      </c>
      <c r="Z63" s="57">
        <v>-69.57267153810076</v>
      </c>
      <c r="AA63" s="72">
        <v>-197.308</v>
      </c>
      <c r="AB63" s="57">
        <v>-28.141000000000005</v>
      </c>
      <c r="AC63" s="57">
        <v>-9.297000000000004</v>
      </c>
      <c r="AD63" s="57">
        <v>-11.344390624607328</v>
      </c>
      <c r="AE63" s="57">
        <v>-10.658364585392661</v>
      </c>
      <c r="AF63" s="72">
        <v>-59.44075521</v>
      </c>
      <c r="AG63" s="57">
        <v>-24.838</v>
      </c>
      <c r="AH63" s="57">
        <v>-12.567619407290021</v>
      </c>
      <c r="AI63" s="57">
        <v>-8.06</v>
      </c>
      <c r="AJ63" s="57">
        <v>-7.325</v>
      </c>
      <c r="AK63" s="72">
        <v>-52.79061940729002</v>
      </c>
      <c r="AL63" s="57">
        <v>-14.236631064942697</v>
      </c>
      <c r="AM63" s="57">
        <v>-11.225</v>
      </c>
      <c r="AN63" s="57">
        <v>-7.0470000000000015</v>
      </c>
      <c r="AO63" s="57">
        <v>-11.762</v>
      </c>
      <c r="AP63" s="72">
        <v>-44.273</v>
      </c>
      <c r="AQ63" s="57">
        <v>-10.808</v>
      </c>
    </row>
    <row r="64" spans="1:43" s="17" customFormat="1" ht="15">
      <c r="A64" s="17" t="s">
        <v>53</v>
      </c>
      <c r="C64" s="67">
        <v>0</v>
      </c>
      <c r="D64" s="67">
        <v>3.6</v>
      </c>
      <c r="E64" s="67">
        <v>4.255000000000001</v>
      </c>
      <c r="F64" s="67">
        <v>24.4</v>
      </c>
      <c r="G64" s="68">
        <v>32.255</v>
      </c>
      <c r="H64" s="67">
        <v>3.394</v>
      </c>
      <c r="I64" s="67">
        <v>3.9</v>
      </c>
      <c r="J64" s="67">
        <v>17.587</v>
      </c>
      <c r="K64" s="67">
        <v>16.50038580635065</v>
      </c>
      <c r="L64" s="68">
        <v>41.405546</v>
      </c>
      <c r="M64" s="67">
        <v>0.001</v>
      </c>
      <c r="N64" s="67">
        <v>2.653</v>
      </c>
      <c r="O64" s="67">
        <v>0.5100000000000002</v>
      </c>
      <c r="P64" s="67">
        <v>0.22599999999999998</v>
      </c>
      <c r="Q64" s="73">
        <v>3.392</v>
      </c>
      <c r="R64" s="67">
        <v>1.076</v>
      </c>
      <c r="S64" s="67">
        <v>2.921</v>
      </c>
      <c r="T64" s="67">
        <v>0.01100000000000012</v>
      </c>
      <c r="U64" s="51">
        <v>-1.8492940000000004</v>
      </c>
      <c r="V64" s="73">
        <v>2.159</v>
      </c>
      <c r="W64" s="67">
        <v>0.19</v>
      </c>
      <c r="X64" s="67">
        <v>4.332</v>
      </c>
      <c r="Y64" s="67">
        <v>0.11599999999999966</v>
      </c>
      <c r="Z64" s="51">
        <v>0.3689999999999998</v>
      </c>
      <c r="AA64" s="73">
        <v>5.007</v>
      </c>
      <c r="AB64" s="67">
        <v>0.412</v>
      </c>
      <c r="AC64" s="67">
        <v>0</v>
      </c>
      <c r="AD64" s="67">
        <v>0.26500000000000007</v>
      </c>
      <c r="AE64" s="67">
        <v>82.77699999999999</v>
      </c>
      <c r="AF64" s="73">
        <v>83.454</v>
      </c>
      <c r="AG64" s="67">
        <v>0.165</v>
      </c>
      <c r="AH64" s="67">
        <v>0.24399999999999997</v>
      </c>
      <c r="AI64" s="67">
        <v>0</v>
      </c>
      <c r="AJ64" s="67">
        <v>13.26</v>
      </c>
      <c r="AK64" s="73">
        <v>13.669</v>
      </c>
      <c r="AL64" s="67">
        <v>0</v>
      </c>
      <c r="AM64" s="67">
        <v>0.003</v>
      </c>
      <c r="AN64" s="67">
        <v>0.10099999999999999</v>
      </c>
      <c r="AO64" s="67">
        <v>0.29900000000000004</v>
      </c>
      <c r="AP64" s="73">
        <v>0.403</v>
      </c>
      <c r="AQ64" s="67">
        <v>0</v>
      </c>
    </row>
    <row r="65" spans="1:43" s="17" customFormat="1" ht="15">
      <c r="A65" s="45" t="s">
        <v>54</v>
      </c>
      <c r="B65" s="20"/>
      <c r="C65" s="46">
        <v>-7.188000000000001</v>
      </c>
      <c r="D65" s="46">
        <v>-3.4461675227830937</v>
      </c>
      <c r="E65" s="46">
        <v>-19.72355827592</v>
      </c>
      <c r="F65" s="46">
        <v>7.045000000000002</v>
      </c>
      <c r="G65" s="66">
        <v>-21.714561199999984</v>
      </c>
      <c r="H65" s="46">
        <v>-12.782104977000001</v>
      </c>
      <c r="I65" s="46">
        <v>-10.612106602999997</v>
      </c>
      <c r="J65" s="46">
        <v>-0.4177606770000075</v>
      </c>
      <c r="K65" s="46">
        <v>-2.493052506899339</v>
      </c>
      <c r="L65" s="66">
        <v>-26.280759593249996</v>
      </c>
      <c r="M65" s="46">
        <v>-13.425000000000002</v>
      </c>
      <c r="N65" s="46">
        <v>-3.2720000000000025</v>
      </c>
      <c r="O65" s="46">
        <v>-4.498999999999997</v>
      </c>
      <c r="P65" s="46">
        <v>-13.275000000000002</v>
      </c>
      <c r="Q65" s="74">
        <v>-34.472</v>
      </c>
      <c r="R65" s="46">
        <v>-9.612</v>
      </c>
      <c r="S65" s="46">
        <v>-18.246</v>
      </c>
      <c r="T65" s="46">
        <v>-20.665466</v>
      </c>
      <c r="U65" s="46">
        <v>-107.48382799999997</v>
      </c>
      <c r="V65" s="74">
        <v>-156.007</v>
      </c>
      <c r="W65" s="46">
        <v>-27.318999999999992</v>
      </c>
      <c r="X65" s="46">
        <v>-47.828</v>
      </c>
      <c r="Y65" s="46">
        <v>-47.94867002487416</v>
      </c>
      <c r="Z65" s="46">
        <v>-69.20367153810076</v>
      </c>
      <c r="AA65" s="74">
        <v>-192.301</v>
      </c>
      <c r="AB65" s="46">
        <v>-27.729000000000006</v>
      </c>
      <c r="AC65" s="46">
        <v>-9.297000000000004</v>
      </c>
      <c r="AD65" s="46">
        <v>-11.079390624607328</v>
      </c>
      <c r="AE65" s="46">
        <v>72.11863541460733</v>
      </c>
      <c r="AF65" s="74">
        <v>24.013244789999987</v>
      </c>
      <c r="AG65" s="46">
        <v>-24.673000000000002</v>
      </c>
      <c r="AH65" s="46">
        <v>-12.323619407290021</v>
      </c>
      <c r="AI65" s="46">
        <v>-8.06</v>
      </c>
      <c r="AJ65" s="46">
        <v>5.935</v>
      </c>
      <c r="AK65" s="74">
        <v>-39.12161940729003</v>
      </c>
      <c r="AL65" s="46">
        <v>-14.236631064942697</v>
      </c>
      <c r="AM65" s="46">
        <v>-11.222</v>
      </c>
      <c r="AN65" s="46">
        <v>-6.9460000000000015</v>
      </c>
      <c r="AO65" s="46">
        <v>-11.463000000000001</v>
      </c>
      <c r="AP65" s="74">
        <v>-43.870000000000005</v>
      </c>
      <c r="AQ65" s="46">
        <v>-10.808</v>
      </c>
    </row>
    <row r="66" spans="1:43" s="17" customFormat="1" ht="16" thickBot="1">
      <c r="A66" s="20"/>
      <c r="B66" s="20"/>
      <c r="C66" s="49"/>
      <c r="D66" s="49"/>
      <c r="E66" s="6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</row>
    <row r="67" spans="1:43" s="17" customFormat="1" ht="16" thickBot="1">
      <c r="A67" s="1" t="s">
        <v>55</v>
      </c>
      <c r="B67" s="20"/>
      <c r="C67" s="46">
        <f aca="true" t="shared" si="5" ref="C67:AP67">C49+C65</f>
        <v>1.1890000000000054</v>
      </c>
      <c r="D67" s="46">
        <f t="shared" si="5"/>
        <v>38.05983247721691</v>
      </c>
      <c r="E67" s="46">
        <f t="shared" si="5"/>
        <v>-15.954558275919991</v>
      </c>
      <c r="F67" s="46">
        <f t="shared" si="5"/>
        <v>39.539114239999996</v>
      </c>
      <c r="G67" s="75">
        <f t="shared" si="5"/>
        <v>64.40555304000003</v>
      </c>
      <c r="H67" s="46">
        <f t="shared" si="5"/>
        <v>2.917895023</v>
      </c>
      <c r="I67" s="46">
        <f t="shared" si="5"/>
        <v>3.2508933970000022</v>
      </c>
      <c r="J67" s="46">
        <f t="shared" si="5"/>
        <v>15.958239322999997</v>
      </c>
      <c r="K67" s="46">
        <f t="shared" si="5"/>
        <v>26.971947493100657</v>
      </c>
      <c r="L67" s="75">
        <f t="shared" si="5"/>
        <v>49.16224040675</v>
      </c>
      <c r="M67" s="46">
        <f t="shared" si="5"/>
        <v>5.946</v>
      </c>
      <c r="N67" s="46">
        <f t="shared" si="5"/>
        <v>28.467999999999996</v>
      </c>
      <c r="O67" s="46">
        <f t="shared" si="5"/>
        <v>39.37000000000001</v>
      </c>
      <c r="P67" s="46">
        <f t="shared" si="5"/>
        <v>45.12700000000001</v>
      </c>
      <c r="Q67" s="76">
        <f t="shared" si="5"/>
        <v>118.91000000000003</v>
      </c>
      <c r="R67" s="46">
        <f t="shared" si="5"/>
        <v>19.421999999999997</v>
      </c>
      <c r="S67" s="46">
        <f t="shared" si="5"/>
        <v>32.89699999999999</v>
      </c>
      <c r="T67" s="46">
        <f t="shared" si="5"/>
        <v>45.58453400000002</v>
      </c>
      <c r="U67" s="46">
        <f t="shared" si="5"/>
        <v>-61.85531212479097</v>
      </c>
      <c r="V67" s="76">
        <f t="shared" si="5"/>
        <v>36.04951587520901</v>
      </c>
      <c r="W67" s="46">
        <f t="shared" si="5"/>
        <v>16.925000000000008</v>
      </c>
      <c r="X67" s="46">
        <f t="shared" si="5"/>
        <v>-34.679</v>
      </c>
      <c r="Y67" s="46">
        <f t="shared" si="5"/>
        <v>-15.639670024874164</v>
      </c>
      <c r="Z67" s="46">
        <f t="shared" si="5"/>
        <v>-34.85339553810076</v>
      </c>
      <c r="AA67" s="76">
        <f t="shared" si="5"/>
        <v>-68.244</v>
      </c>
      <c r="AB67" s="46">
        <f t="shared" si="5"/>
        <v>-13.941000000000006</v>
      </c>
      <c r="AC67" s="46">
        <f t="shared" si="5"/>
        <v>-1.5740000000000052</v>
      </c>
      <c r="AD67" s="46">
        <f t="shared" si="5"/>
        <v>-15.236390624607328</v>
      </c>
      <c r="AE67" s="46">
        <f t="shared" si="5"/>
        <v>78.66863541460732</v>
      </c>
      <c r="AF67" s="76">
        <f t="shared" si="5"/>
        <v>47.91324478999999</v>
      </c>
      <c r="AG67" s="46">
        <f t="shared" si="5"/>
        <v>-38.676</v>
      </c>
      <c r="AH67" s="46">
        <f t="shared" si="5"/>
        <v>15.050380592709974</v>
      </c>
      <c r="AI67" s="46">
        <f t="shared" si="5"/>
        <v>28.305</v>
      </c>
      <c r="AJ67" s="46">
        <f t="shared" si="5"/>
        <v>42.746</v>
      </c>
      <c r="AK67" s="76">
        <f t="shared" si="5"/>
        <v>47.425380592709985</v>
      </c>
      <c r="AL67" s="46">
        <f t="shared" si="5"/>
        <v>-4.151631064942697</v>
      </c>
      <c r="AM67" s="46">
        <f t="shared" si="5"/>
        <v>24.054999999999993</v>
      </c>
      <c r="AN67" s="46">
        <f t="shared" si="5"/>
        <v>66.627</v>
      </c>
      <c r="AO67" s="46">
        <f>AO49+AO65</f>
        <v>6.2499999999999964</v>
      </c>
      <c r="AP67" s="76">
        <f t="shared" si="5"/>
        <v>92.78299999999999</v>
      </c>
      <c r="AQ67" s="46">
        <f>AQ49+AQ65</f>
        <v>-52.989131891374086</v>
      </c>
    </row>
    <row r="68" spans="1:43" s="17" customFormat="1" ht="16" thickBot="1">
      <c r="A68" s="20"/>
      <c r="B68" s="20"/>
      <c r="C68" s="49"/>
      <c r="D68" s="49"/>
      <c r="E68" s="6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</row>
    <row r="69" spans="1:43" ht="16" thickBot="1">
      <c r="A69" s="1" t="s">
        <v>56</v>
      </c>
      <c r="B69" s="2"/>
      <c r="C69" s="3" t="str">
        <f>C1</f>
        <v>1Q15</v>
      </c>
      <c r="D69" s="3" t="str">
        <f>D1</f>
        <v>2Q15</v>
      </c>
      <c r="E69" s="3" t="str">
        <f>E1</f>
        <v>3Q15</v>
      </c>
      <c r="F69" s="3" t="str">
        <f>F1</f>
        <v>4Q15</v>
      </c>
      <c r="G69" s="4">
        <f>G1</f>
        <v>2015</v>
      </c>
      <c r="H69" s="3" t="str">
        <f>H1</f>
        <v>1Q16</v>
      </c>
      <c r="I69" s="3" t="str">
        <f>I1</f>
        <v>2Q16</v>
      </c>
      <c r="J69" s="3" t="str">
        <f>J1</f>
        <v>3Q16</v>
      </c>
      <c r="K69" s="3" t="str">
        <f>K1</f>
        <v>4Q16</v>
      </c>
      <c r="L69" s="4">
        <f>L1</f>
        <v>2016</v>
      </c>
      <c r="M69" s="3" t="str">
        <f>M1</f>
        <v>1Q17</v>
      </c>
      <c r="N69" s="3" t="str">
        <f>N1</f>
        <v>2Q17</v>
      </c>
      <c r="O69" s="3" t="str">
        <f>O1</f>
        <v>3Q17</v>
      </c>
      <c r="P69" s="3" t="str">
        <f>P1</f>
        <v>4Q17</v>
      </c>
      <c r="Q69" s="4">
        <f>Q1</f>
        <v>2017</v>
      </c>
      <c r="R69" s="3" t="str">
        <f>R1</f>
        <v>1Q18</v>
      </c>
      <c r="S69" s="3" t="str">
        <f>S1</f>
        <v>2Q18</v>
      </c>
      <c r="T69" s="3">
        <f>Q1</f>
        <v>2017</v>
      </c>
      <c r="U69" s="3" t="str">
        <f>U1</f>
        <v>4Q18</v>
      </c>
      <c r="V69" s="4">
        <f>V1</f>
        <v>2018</v>
      </c>
      <c r="W69" s="3" t="str">
        <f>W1</f>
        <v>1Q19</v>
      </c>
      <c r="X69" s="3" t="str">
        <f>X1</f>
        <v>2Q19</v>
      </c>
      <c r="Y69" s="3" t="str">
        <f>Y1</f>
        <v>3Q19</v>
      </c>
      <c r="Z69" s="3" t="str">
        <f>Z1</f>
        <v>4Q19</v>
      </c>
      <c r="AA69" s="4">
        <f>AA1</f>
        <v>2019</v>
      </c>
      <c r="AB69" s="3" t="str">
        <f>AB1</f>
        <v>1Q20</v>
      </c>
      <c r="AC69" s="3" t="str">
        <f>AC1</f>
        <v>2Q20</v>
      </c>
      <c r="AD69" s="3" t="str">
        <f>AD1</f>
        <v>3Q20</v>
      </c>
      <c r="AE69" s="3" t="str">
        <f>AE1</f>
        <v>4Q20</v>
      </c>
      <c r="AF69" s="4">
        <f>AF1</f>
        <v>2020</v>
      </c>
      <c r="AG69" s="3" t="str">
        <f>AG1</f>
        <v>1Q21</v>
      </c>
      <c r="AH69" s="3" t="str">
        <f>AH1</f>
        <v>2Q21</v>
      </c>
      <c r="AI69" s="3" t="str">
        <f>AI1</f>
        <v>3Q21</v>
      </c>
      <c r="AJ69" s="3" t="str">
        <f>AJ1</f>
        <v>4Q21</v>
      </c>
      <c r="AK69" s="4">
        <f>AK1</f>
        <v>2021</v>
      </c>
      <c r="AL69" s="3" t="str">
        <f>AL1</f>
        <v>1Q22</v>
      </c>
      <c r="AM69" s="3" t="str">
        <f>AM1</f>
        <v>2Q22</v>
      </c>
      <c r="AN69" s="3" t="str">
        <f>AN1</f>
        <v>3Q22</v>
      </c>
      <c r="AO69" s="3" t="str">
        <f>AO1</f>
        <v>4Q22</v>
      </c>
      <c r="AP69" s="4">
        <f>AP1</f>
        <v>2022</v>
      </c>
      <c r="AQ69" s="3" t="s">
        <v>202</v>
      </c>
    </row>
    <row r="70" spans="1:43" s="17" customFormat="1" ht="18" customHeight="1">
      <c r="A70" s="9" t="s">
        <v>57</v>
      </c>
      <c r="B70" s="9"/>
      <c r="C70" s="6"/>
      <c r="D70" s="6"/>
      <c r="E70" s="6"/>
      <c r="F70" s="6"/>
      <c r="G70" s="64">
        <v>279.79535296</v>
      </c>
      <c r="H70" s="6">
        <v>280.03112661000006</v>
      </c>
      <c r="I70" s="6">
        <v>277.90942694</v>
      </c>
      <c r="J70" s="6">
        <v>277.13071878</v>
      </c>
      <c r="K70" s="6">
        <v>308.73607966</v>
      </c>
      <c r="L70" s="64">
        <v>308.73607966</v>
      </c>
      <c r="M70" s="6">
        <v>309.022</v>
      </c>
      <c r="N70" s="6">
        <v>307.048</v>
      </c>
      <c r="O70" s="6">
        <v>287.691</v>
      </c>
      <c r="P70" s="6">
        <v>285.606</v>
      </c>
      <c r="Q70" s="64">
        <v>285.606</v>
      </c>
      <c r="R70" s="6">
        <v>448.13064657</v>
      </c>
      <c r="S70" s="6">
        <v>227.14</v>
      </c>
      <c r="T70" s="6">
        <v>227.014</v>
      </c>
      <c r="U70" s="6">
        <v>292.636</v>
      </c>
      <c r="V70" s="64">
        <v>292.636</v>
      </c>
      <c r="W70" s="6">
        <v>293.36199999999997</v>
      </c>
      <c r="X70" s="6">
        <v>294.122</v>
      </c>
      <c r="Y70" s="6">
        <v>340.901</v>
      </c>
      <c r="Z70" s="6">
        <v>361.103</v>
      </c>
      <c r="AA70" s="64">
        <v>361.103</v>
      </c>
      <c r="AB70" s="6">
        <v>430.553</v>
      </c>
      <c r="AC70" s="6">
        <v>474.886</v>
      </c>
      <c r="AD70" s="6">
        <v>494.073</v>
      </c>
      <c r="AE70" s="6">
        <v>401.236</v>
      </c>
      <c r="AF70" s="64">
        <v>401.236</v>
      </c>
      <c r="AG70" s="6">
        <v>388.051</v>
      </c>
      <c r="AH70" s="6">
        <v>315.8</v>
      </c>
      <c r="AI70" s="6">
        <v>301.441</v>
      </c>
      <c r="AJ70" s="6">
        <v>276.539</v>
      </c>
      <c r="AK70" s="64">
        <v>276.539</v>
      </c>
      <c r="AL70" s="6">
        <v>143.171</v>
      </c>
      <c r="AM70" s="6">
        <v>142.731</v>
      </c>
      <c r="AN70" s="6">
        <v>130.936</v>
      </c>
      <c r="AO70" s="6">
        <v>128.593</v>
      </c>
      <c r="AP70" s="64">
        <v>128.593</v>
      </c>
      <c r="AQ70" s="6">
        <v>210.402</v>
      </c>
    </row>
    <row r="71" spans="1:43" s="17" customFormat="1" ht="15">
      <c r="A71" s="9" t="s">
        <v>58</v>
      </c>
      <c r="B71" s="9"/>
      <c r="C71" s="6"/>
      <c r="D71" s="6"/>
      <c r="E71" s="6"/>
      <c r="F71" s="6"/>
      <c r="G71" s="64">
        <v>4.1208160099999995</v>
      </c>
      <c r="H71" s="6">
        <v>7.6276168</v>
      </c>
      <c r="I71" s="6">
        <v>5.84343383</v>
      </c>
      <c r="J71" s="6">
        <v>9.17847111</v>
      </c>
      <c r="K71" s="6">
        <v>8.01655752</v>
      </c>
      <c r="L71" s="64">
        <v>8.01655752</v>
      </c>
      <c r="M71" s="6">
        <v>11.873</v>
      </c>
      <c r="N71" s="6">
        <v>8.62</v>
      </c>
      <c r="O71" s="6">
        <v>31.531</v>
      </c>
      <c r="P71" s="6">
        <v>8.158</v>
      </c>
      <c r="Q71" s="64">
        <v>8.158</v>
      </c>
      <c r="R71" s="6">
        <v>12.10199097</v>
      </c>
      <c r="S71" s="6">
        <v>3.244</v>
      </c>
      <c r="T71" s="6">
        <v>3.001</v>
      </c>
      <c r="U71" s="6">
        <v>5.386</v>
      </c>
      <c r="V71" s="64">
        <v>5.386</v>
      </c>
      <c r="W71" s="6">
        <v>3.6270000000000002</v>
      </c>
      <c r="X71" s="6">
        <v>6.197000000000001</v>
      </c>
      <c r="Y71" s="6">
        <v>7.2540000000000004</v>
      </c>
      <c r="Z71" s="6">
        <v>6.702</v>
      </c>
      <c r="AA71" s="64">
        <v>6.702</v>
      </c>
      <c r="AB71" s="6">
        <v>5.809</v>
      </c>
      <c r="AC71" s="6">
        <v>35.471</v>
      </c>
      <c r="AD71" s="6">
        <v>48.564</v>
      </c>
      <c r="AE71" s="6">
        <v>54.393</v>
      </c>
      <c r="AF71" s="64">
        <v>54.393</v>
      </c>
      <c r="AG71" s="6">
        <v>48.968</v>
      </c>
      <c r="AH71" s="6">
        <v>18.957</v>
      </c>
      <c r="AI71" s="6">
        <v>12.006</v>
      </c>
      <c r="AJ71" s="6">
        <v>12.579</v>
      </c>
      <c r="AK71" s="64">
        <v>12.579</v>
      </c>
      <c r="AL71" s="6">
        <v>121.743</v>
      </c>
      <c r="AM71" s="6">
        <v>95.645</v>
      </c>
      <c r="AN71" s="6">
        <v>93.19</v>
      </c>
      <c r="AO71" s="6">
        <v>80.326</v>
      </c>
      <c r="AP71" s="64">
        <v>80.326</v>
      </c>
      <c r="AQ71" s="6">
        <v>76.217</v>
      </c>
    </row>
    <row r="72" spans="1:43" s="17" customFormat="1" ht="15">
      <c r="A72" s="45" t="s">
        <v>59</v>
      </c>
      <c r="B72" s="20"/>
      <c r="C72" s="46"/>
      <c r="D72" s="46"/>
      <c r="E72" s="46"/>
      <c r="F72" s="46"/>
      <c r="G72" s="66">
        <v>283.91616897</v>
      </c>
      <c r="H72" s="46">
        <v>287.659157002125</v>
      </c>
      <c r="I72" s="46">
        <v>283.75286077</v>
      </c>
      <c r="J72" s="46">
        <v>286.30918988999997</v>
      </c>
      <c r="K72" s="46">
        <v>316.75263717999997</v>
      </c>
      <c r="L72" s="66">
        <v>316.75263717999997</v>
      </c>
      <c r="M72" s="46">
        <v>320.895</v>
      </c>
      <c r="N72" s="46">
        <v>315.668</v>
      </c>
      <c r="O72" s="46">
        <v>319.222</v>
      </c>
      <c r="P72" s="46">
        <v>293.764</v>
      </c>
      <c r="Q72" s="66">
        <v>293.764</v>
      </c>
      <c r="R72" s="46">
        <v>460.23263754</v>
      </c>
      <c r="S72" s="46">
        <v>230.384</v>
      </c>
      <c r="T72" s="46">
        <v>230.01500000000001</v>
      </c>
      <c r="U72" s="46">
        <v>298.02200000000005</v>
      </c>
      <c r="V72" s="66">
        <v>298.02200000000005</v>
      </c>
      <c r="W72" s="46">
        <v>296.989</v>
      </c>
      <c r="X72" s="46">
        <v>300.319</v>
      </c>
      <c r="Y72" s="46">
        <v>348.15500000000003</v>
      </c>
      <c r="Z72" s="46">
        <v>367.805</v>
      </c>
      <c r="AA72" s="66">
        <v>367.805</v>
      </c>
      <c r="AB72" s="46">
        <v>436.362</v>
      </c>
      <c r="AC72" s="46">
        <v>510.357</v>
      </c>
      <c r="AD72" s="46">
        <v>542.637</v>
      </c>
      <c r="AE72" s="46">
        <v>455.629</v>
      </c>
      <c r="AF72" s="66">
        <v>455.629</v>
      </c>
      <c r="AG72" s="46">
        <v>437.019</v>
      </c>
      <c r="AH72" s="46">
        <v>334.757</v>
      </c>
      <c r="AI72" s="46">
        <v>313.447</v>
      </c>
      <c r="AJ72" s="46">
        <v>289.118</v>
      </c>
      <c r="AK72" s="66">
        <v>289.118</v>
      </c>
      <c r="AL72" s="46">
        <v>264.914</v>
      </c>
      <c r="AM72" s="46">
        <v>238.37599999999998</v>
      </c>
      <c r="AN72" s="46">
        <v>224.126</v>
      </c>
      <c r="AO72" s="46">
        <v>208.91899999999998</v>
      </c>
      <c r="AP72" s="66">
        <v>208.91899999999998</v>
      </c>
      <c r="AQ72" s="46">
        <v>286.61899999999997</v>
      </c>
    </row>
    <row r="73" spans="1:43" s="17" customFormat="1" ht="15">
      <c r="A73" s="9" t="s">
        <v>60</v>
      </c>
      <c r="B73" s="20"/>
      <c r="C73" s="49"/>
      <c r="D73" s="49"/>
      <c r="E73" s="49"/>
      <c r="F73" s="49"/>
      <c r="G73" s="64"/>
      <c r="H73" s="6"/>
      <c r="I73" s="6"/>
      <c r="J73" s="6"/>
      <c r="K73" s="6"/>
      <c r="L73" s="64"/>
      <c r="M73" s="6"/>
      <c r="N73" s="6"/>
      <c r="O73" s="6"/>
      <c r="P73" s="6"/>
      <c r="Q73" s="64"/>
      <c r="R73" s="6"/>
      <c r="S73" s="6"/>
      <c r="T73" s="6"/>
      <c r="U73" s="6"/>
      <c r="V73" s="64"/>
      <c r="W73" s="6">
        <v>44.021</v>
      </c>
      <c r="X73" s="6">
        <v>42.325</v>
      </c>
      <c r="Y73" s="6">
        <v>42.063</v>
      </c>
      <c r="Z73" s="6">
        <v>41.533</v>
      </c>
      <c r="AA73" s="64">
        <v>41.533</v>
      </c>
      <c r="AB73" s="6">
        <v>43.442</v>
      </c>
      <c r="AC73" s="6">
        <v>43.382</v>
      </c>
      <c r="AD73" s="6">
        <v>43.003</v>
      </c>
      <c r="AE73" s="6">
        <v>42.757</v>
      </c>
      <c r="AF73" s="64">
        <v>42.757</v>
      </c>
      <c r="AG73" s="6">
        <v>42.992</v>
      </c>
      <c r="AH73" s="6">
        <v>12.279</v>
      </c>
      <c r="AI73" s="6">
        <v>11.889</v>
      </c>
      <c r="AJ73" s="6">
        <v>12.831</v>
      </c>
      <c r="AK73" s="64">
        <v>12.831</v>
      </c>
      <c r="AL73" s="6">
        <v>13.538</v>
      </c>
      <c r="AM73" s="6">
        <v>12.793</v>
      </c>
      <c r="AN73" s="6">
        <v>14.225</v>
      </c>
      <c r="AO73" s="6">
        <v>34.589</v>
      </c>
      <c r="AP73" s="64">
        <v>34.589</v>
      </c>
      <c r="AQ73" s="6">
        <v>34.501</v>
      </c>
    </row>
    <row r="74" spans="1:43" s="17" customFormat="1" ht="15">
      <c r="A74" s="9" t="s">
        <v>61</v>
      </c>
      <c r="B74" s="20"/>
      <c r="C74" s="49"/>
      <c r="D74" s="49"/>
      <c r="E74" s="49"/>
      <c r="F74" s="49"/>
      <c r="G74" s="64"/>
      <c r="H74" s="6"/>
      <c r="I74" s="6"/>
      <c r="J74" s="6"/>
      <c r="K74" s="6"/>
      <c r="L74" s="64"/>
      <c r="M74" s="6"/>
      <c r="N74" s="6"/>
      <c r="O74" s="6"/>
      <c r="P74" s="6"/>
      <c r="Q74" s="64"/>
      <c r="R74" s="6"/>
      <c r="S74" s="6"/>
      <c r="T74" s="6"/>
      <c r="U74" s="6"/>
      <c r="V74" s="64"/>
      <c r="W74" s="6">
        <v>2.413</v>
      </c>
      <c r="X74" s="6">
        <v>2.35</v>
      </c>
      <c r="Y74" s="6">
        <v>2.152</v>
      </c>
      <c r="Z74" s="6">
        <v>2.124</v>
      </c>
      <c r="AA74" s="64">
        <v>2.124</v>
      </c>
      <c r="AB74" s="6">
        <v>2.329</v>
      </c>
      <c r="AC74" s="6">
        <v>2.281</v>
      </c>
      <c r="AD74" s="6">
        <v>2.125</v>
      </c>
      <c r="AE74" s="6">
        <v>2.028</v>
      </c>
      <c r="AF74" s="64">
        <v>2.028</v>
      </c>
      <c r="AG74" s="6">
        <v>1.617</v>
      </c>
      <c r="AH74" s="6">
        <v>3.179</v>
      </c>
      <c r="AI74" s="6">
        <v>3.242</v>
      </c>
      <c r="AJ74" s="6">
        <v>3.614</v>
      </c>
      <c r="AK74" s="64">
        <v>3.614</v>
      </c>
      <c r="AL74" s="6">
        <v>3.911</v>
      </c>
      <c r="AM74" s="6">
        <v>3.929</v>
      </c>
      <c r="AN74" s="6">
        <v>4.329</v>
      </c>
      <c r="AO74" s="6">
        <v>3.014</v>
      </c>
      <c r="AP74" s="64">
        <v>3.014</v>
      </c>
      <c r="AQ74" s="6">
        <v>2.944</v>
      </c>
    </row>
    <row r="75" spans="1:43" s="17" customFormat="1" ht="15">
      <c r="A75" s="45" t="s">
        <v>62</v>
      </c>
      <c r="B75" s="20"/>
      <c r="C75" s="46"/>
      <c r="D75" s="46"/>
      <c r="E75" s="46"/>
      <c r="F75" s="46"/>
      <c r="G75" s="66"/>
      <c r="H75" s="46"/>
      <c r="I75" s="46"/>
      <c r="J75" s="46"/>
      <c r="K75" s="46"/>
      <c r="L75" s="66"/>
      <c r="M75" s="46"/>
      <c r="N75" s="46"/>
      <c r="O75" s="46"/>
      <c r="P75" s="46"/>
      <c r="Q75" s="66"/>
      <c r="R75" s="46"/>
      <c r="S75" s="46"/>
      <c r="T75" s="46"/>
      <c r="U75" s="46"/>
      <c r="V75" s="66"/>
      <c r="W75" s="46">
        <v>46.434</v>
      </c>
      <c r="X75" s="46">
        <v>44.675000000000004</v>
      </c>
      <c r="Y75" s="46">
        <v>44.215</v>
      </c>
      <c r="Z75" s="46">
        <v>43.657000000000004</v>
      </c>
      <c r="AA75" s="66">
        <v>43.657000000000004</v>
      </c>
      <c r="AB75" s="46">
        <v>45.771</v>
      </c>
      <c r="AC75" s="46">
        <v>45.663</v>
      </c>
      <c r="AD75" s="46">
        <v>45.128</v>
      </c>
      <c r="AE75" s="46">
        <v>44.785</v>
      </c>
      <c r="AF75" s="66">
        <v>44.785</v>
      </c>
      <c r="AG75" s="46">
        <v>44.608999999999995</v>
      </c>
      <c r="AH75" s="46">
        <v>15.458</v>
      </c>
      <c r="AI75" s="46">
        <v>15.131</v>
      </c>
      <c r="AJ75" s="46">
        <v>16.445</v>
      </c>
      <c r="AK75" s="66">
        <v>16.445</v>
      </c>
      <c r="AL75" s="46">
        <v>17.449</v>
      </c>
      <c r="AM75" s="46">
        <v>16.721999999999998</v>
      </c>
      <c r="AN75" s="46">
        <v>18.554</v>
      </c>
      <c r="AO75" s="46">
        <v>37.603</v>
      </c>
      <c r="AP75" s="66">
        <v>37.603</v>
      </c>
      <c r="AQ75" s="46">
        <v>37.445</v>
      </c>
    </row>
    <row r="76" spans="1:43" s="17" customFormat="1" ht="22.5" customHeight="1">
      <c r="A76" s="9" t="s">
        <v>63</v>
      </c>
      <c r="B76" s="9"/>
      <c r="C76" s="6"/>
      <c r="D76" s="6"/>
      <c r="E76" s="6"/>
      <c r="F76" s="6"/>
      <c r="G76" s="64">
        <v>93.89099999999999</v>
      </c>
      <c r="H76" s="6">
        <v>83.955</v>
      </c>
      <c r="I76" s="6">
        <v>60.767</v>
      </c>
      <c r="J76" s="6">
        <v>64.301</v>
      </c>
      <c r="K76" s="6">
        <v>112.098</v>
      </c>
      <c r="L76" s="64">
        <v>112.098</v>
      </c>
      <c r="M76" s="6">
        <v>116.515</v>
      </c>
      <c r="N76" s="6">
        <v>141.949</v>
      </c>
      <c r="O76" s="6">
        <v>161.6</v>
      </c>
      <c r="P76" s="6">
        <v>167.293</v>
      </c>
      <c r="Q76" s="64">
        <v>167.293</v>
      </c>
      <c r="R76" s="6">
        <v>356.362</v>
      </c>
      <c r="S76" s="6">
        <v>141.976</v>
      </c>
      <c r="T76" s="6">
        <v>168.343</v>
      </c>
      <c r="U76" s="6">
        <v>148.161</v>
      </c>
      <c r="V76" s="64">
        <v>148.161</v>
      </c>
      <c r="W76" s="6">
        <v>161.631</v>
      </c>
      <c r="X76" s="6">
        <v>104.889</v>
      </c>
      <c r="Y76" s="6">
        <v>116.38</v>
      </c>
      <c r="Z76" s="6">
        <v>101.312</v>
      </c>
      <c r="AA76" s="64">
        <v>101.312</v>
      </c>
      <c r="AB76" s="6">
        <v>150.014</v>
      </c>
      <c r="AC76" s="6">
        <v>227.778</v>
      </c>
      <c r="AD76" s="6">
        <v>234.079</v>
      </c>
      <c r="AE76" s="6">
        <v>448.088</v>
      </c>
      <c r="AF76" s="64">
        <v>448.088</v>
      </c>
      <c r="AG76" s="6">
        <v>396.253</v>
      </c>
      <c r="AH76" s="6">
        <v>298.193</v>
      </c>
      <c r="AI76" s="6">
        <v>302.822</v>
      </c>
      <c r="AJ76" s="6">
        <v>318.497</v>
      </c>
      <c r="AK76" s="64">
        <v>318.497</v>
      </c>
      <c r="AL76" s="6">
        <v>290.099</v>
      </c>
      <c r="AM76" s="6">
        <v>271.674</v>
      </c>
      <c r="AN76" s="6">
        <v>311.888</v>
      </c>
      <c r="AO76" s="6">
        <v>278.377</v>
      </c>
      <c r="AP76" s="64">
        <v>278.377</v>
      </c>
      <c r="AQ76" s="6">
        <v>247.265</v>
      </c>
    </row>
    <row r="77" spans="1:43" s="17" customFormat="1" ht="15">
      <c r="A77" s="9" t="s">
        <v>64</v>
      </c>
      <c r="B77" s="9"/>
      <c r="C77" s="6"/>
      <c r="D77" s="6"/>
      <c r="E77" s="6"/>
      <c r="F77" s="6"/>
      <c r="G77" s="64">
        <v>8.699</v>
      </c>
      <c r="H77" s="6">
        <v>9.269</v>
      </c>
      <c r="I77" s="6">
        <v>11.295</v>
      </c>
      <c r="J77" s="6">
        <v>10.656</v>
      </c>
      <c r="K77" s="6">
        <v>9.576</v>
      </c>
      <c r="L77" s="64">
        <v>9.576</v>
      </c>
      <c r="M77" s="6">
        <v>10.236</v>
      </c>
      <c r="N77" s="6">
        <v>9.764</v>
      </c>
      <c r="O77" s="6">
        <v>8.817</v>
      </c>
      <c r="P77" s="6">
        <v>6.369</v>
      </c>
      <c r="Q77" s="64">
        <v>6.369</v>
      </c>
      <c r="R77" s="6">
        <v>5.541</v>
      </c>
      <c r="S77" s="6">
        <v>3.866</v>
      </c>
      <c r="T77" s="6">
        <v>1.483</v>
      </c>
      <c r="U77" s="6">
        <v>2.218</v>
      </c>
      <c r="V77" s="64">
        <v>2.218</v>
      </c>
      <c r="W77" s="6">
        <v>2.818</v>
      </c>
      <c r="X77" s="6">
        <v>6.91</v>
      </c>
      <c r="Y77" s="6">
        <v>3.647</v>
      </c>
      <c r="Z77" s="6">
        <v>4.441</v>
      </c>
      <c r="AA77" s="64">
        <v>4.441</v>
      </c>
      <c r="AB77" s="6">
        <v>6.148</v>
      </c>
      <c r="AC77" s="6">
        <v>6.136</v>
      </c>
      <c r="AD77" s="6">
        <v>3.269</v>
      </c>
      <c r="AE77" s="6">
        <v>18.207</v>
      </c>
      <c r="AF77" s="64">
        <v>18.207</v>
      </c>
      <c r="AG77" s="6">
        <v>10.639</v>
      </c>
      <c r="AH77" s="6">
        <v>8.824</v>
      </c>
      <c r="AI77" s="6">
        <v>7.531</v>
      </c>
      <c r="AJ77" s="6">
        <v>6.597</v>
      </c>
      <c r="AK77" s="64">
        <v>6.597</v>
      </c>
      <c r="AL77" s="6">
        <v>6.596</v>
      </c>
      <c r="AM77" s="6">
        <v>5.953</v>
      </c>
      <c r="AN77" s="6">
        <v>5.42</v>
      </c>
      <c r="AO77" s="6">
        <v>4.24</v>
      </c>
      <c r="AP77" s="64">
        <v>4.24</v>
      </c>
      <c r="AQ77" s="6">
        <v>4.499</v>
      </c>
    </row>
    <row r="78" spans="1:43" s="17" customFormat="1" ht="15">
      <c r="A78" s="45" t="s">
        <v>65</v>
      </c>
      <c r="B78" s="20"/>
      <c r="C78" s="46"/>
      <c r="D78" s="46"/>
      <c r="E78" s="46"/>
      <c r="F78" s="46"/>
      <c r="G78" s="66">
        <v>181.32616897</v>
      </c>
      <c r="H78" s="46">
        <v>194.431157002125</v>
      </c>
      <c r="I78" s="46">
        <v>211.69086076999997</v>
      </c>
      <c r="J78" s="46">
        <v>211.35218988999998</v>
      </c>
      <c r="K78" s="46">
        <v>195.07863717999996</v>
      </c>
      <c r="L78" s="66">
        <v>195.07863717999996</v>
      </c>
      <c r="M78" s="46">
        <v>194.144</v>
      </c>
      <c r="N78" s="46">
        <v>163.95499999999998</v>
      </c>
      <c r="O78" s="46">
        <v>148.80499999999998</v>
      </c>
      <c r="P78" s="46">
        <v>120.102</v>
      </c>
      <c r="Q78" s="66">
        <v>120.102</v>
      </c>
      <c r="R78" s="46">
        <v>98.32963753999996</v>
      </c>
      <c r="S78" s="46">
        <v>84.54199999999999</v>
      </c>
      <c r="T78" s="46">
        <v>60.18900000000003</v>
      </c>
      <c r="U78" s="46">
        <v>147.64300000000006</v>
      </c>
      <c r="V78" s="66">
        <v>147.64300000000006</v>
      </c>
      <c r="W78" s="46">
        <v>178.974</v>
      </c>
      <c r="X78" s="46">
        <v>233.19500000000002</v>
      </c>
      <c r="Y78" s="46">
        <v>272.343</v>
      </c>
      <c r="Z78" s="46">
        <v>305.709</v>
      </c>
      <c r="AA78" s="66">
        <v>305.709</v>
      </c>
      <c r="AB78" s="46">
        <v>325.971</v>
      </c>
      <c r="AC78" s="46">
        <v>322.10599999999994</v>
      </c>
      <c r="AD78" s="46">
        <v>350.417</v>
      </c>
      <c r="AE78" s="46">
        <v>34.118999999999964</v>
      </c>
      <c r="AF78" s="66">
        <v>34.118999999999964</v>
      </c>
      <c r="AG78" s="46">
        <v>74.736</v>
      </c>
      <c r="AH78" s="46">
        <v>43.19800000000005</v>
      </c>
      <c r="AI78" s="46">
        <v>18.224999999999973</v>
      </c>
      <c r="AJ78" s="46">
        <v>-19.531000000000027</v>
      </c>
      <c r="AK78" s="66">
        <v>-19.531000000000027</v>
      </c>
      <c r="AL78" s="46">
        <v>-14.33199999999999</v>
      </c>
      <c r="AM78" s="46">
        <v>-22.528999999999993</v>
      </c>
      <c r="AN78" s="46">
        <v>-74.62799999999997</v>
      </c>
      <c r="AO78" s="46">
        <v>-36.09500000000002</v>
      </c>
      <c r="AP78" s="66">
        <v>-36.09500000000002</v>
      </c>
      <c r="AQ78" s="46">
        <v>72.29999999999998</v>
      </c>
    </row>
    <row r="79" spans="3:43" ht="16" thickBot="1">
      <c r="C79" s="17"/>
      <c r="D79" s="17"/>
      <c r="E79" s="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16" thickBot="1">
      <c r="A80" s="77" t="s">
        <v>66</v>
      </c>
      <c r="B80" s="2"/>
      <c r="C80" s="3" t="str">
        <f>C1</f>
        <v>1Q15</v>
      </c>
      <c r="D80" s="3" t="str">
        <f>D1</f>
        <v>2Q15</v>
      </c>
      <c r="E80" s="3" t="str">
        <f>E1</f>
        <v>3Q15</v>
      </c>
      <c r="F80" s="3" t="str">
        <f>F1</f>
        <v>4Q15</v>
      </c>
      <c r="G80" s="4">
        <f>G1</f>
        <v>2015</v>
      </c>
      <c r="H80" s="3" t="str">
        <f>H1</f>
        <v>1Q16</v>
      </c>
      <c r="I80" s="3" t="str">
        <f>I1</f>
        <v>2Q16</v>
      </c>
      <c r="J80" s="3" t="str">
        <f>J1</f>
        <v>3Q16</v>
      </c>
      <c r="K80" s="3" t="str">
        <f>K1</f>
        <v>4Q16</v>
      </c>
      <c r="L80" s="4">
        <f>L1</f>
        <v>2016</v>
      </c>
      <c r="M80" s="3" t="str">
        <f>M1</f>
        <v>1Q17</v>
      </c>
      <c r="N80" s="3" t="str">
        <f>N1</f>
        <v>2Q17</v>
      </c>
      <c r="O80" s="3" t="str">
        <f>O1</f>
        <v>3Q17</v>
      </c>
      <c r="P80" s="3" t="str">
        <f>P1</f>
        <v>4Q17</v>
      </c>
      <c r="Q80" s="4">
        <f>Q1</f>
        <v>2017</v>
      </c>
      <c r="R80" s="3" t="str">
        <f>R1</f>
        <v>1Q18</v>
      </c>
      <c r="S80" s="3" t="str">
        <f>S1</f>
        <v>2Q18</v>
      </c>
      <c r="T80" s="3">
        <f>Q1</f>
        <v>2017</v>
      </c>
      <c r="U80" s="3" t="str">
        <f>U1</f>
        <v>4Q18</v>
      </c>
      <c r="V80" s="4">
        <f>V1</f>
        <v>2018</v>
      </c>
      <c r="W80" s="3" t="str">
        <f>W1</f>
        <v>1Q19</v>
      </c>
      <c r="X80" s="3" t="str">
        <f>X1</f>
        <v>2Q19</v>
      </c>
      <c r="Y80" s="3" t="str">
        <f>Y1</f>
        <v>3Q19</v>
      </c>
      <c r="Z80" s="3" t="str">
        <f>Z1</f>
        <v>4Q19</v>
      </c>
      <c r="AA80" s="4">
        <f>AA1</f>
        <v>2019</v>
      </c>
      <c r="AB80" s="3" t="str">
        <f>AB1</f>
        <v>1Q20</v>
      </c>
      <c r="AC80" s="3" t="str">
        <f>AC1</f>
        <v>2Q20</v>
      </c>
      <c r="AD80" s="3" t="str">
        <f>AD1</f>
        <v>3Q20</v>
      </c>
      <c r="AE80" s="3" t="str">
        <f>AE1</f>
        <v>4Q20</v>
      </c>
      <c r="AF80" s="4">
        <f>AF1</f>
        <v>2020</v>
      </c>
      <c r="AG80" s="3" t="str">
        <f>AG1</f>
        <v>1Q21</v>
      </c>
      <c r="AH80" s="3" t="str">
        <f>AH1</f>
        <v>2Q21</v>
      </c>
      <c r="AI80" s="3" t="str">
        <f>AI1</f>
        <v>3Q21</v>
      </c>
      <c r="AJ80" s="3" t="str">
        <f>AJ1</f>
        <v>4Q21</v>
      </c>
      <c r="AK80" s="4">
        <f>AK1</f>
        <v>2021</v>
      </c>
      <c r="AL80" s="3" t="str">
        <f>AL1</f>
        <v>1Q22</v>
      </c>
      <c r="AM80" s="3" t="str">
        <f>AM1</f>
        <v>2Q22</v>
      </c>
      <c r="AN80" s="3" t="str">
        <f>AN1</f>
        <v>3Q22</v>
      </c>
      <c r="AO80" s="3" t="str">
        <f>AO1</f>
        <v>4Q22</v>
      </c>
      <c r="AP80" s="4">
        <f>AP1</f>
        <v>2022</v>
      </c>
      <c r="AQ80" s="3" t="s">
        <v>202</v>
      </c>
    </row>
    <row r="81" spans="1:43" ht="15">
      <c r="A81" s="5" t="s">
        <v>67</v>
      </c>
      <c r="B81" s="5"/>
      <c r="C81" s="6"/>
      <c r="D81" s="6"/>
      <c r="E81" s="6"/>
      <c r="F81" s="6"/>
      <c r="G81" s="7">
        <f>G35</f>
        <v>107.6629775369589</v>
      </c>
      <c r="H81" s="6">
        <f>H35+F35+E35+D35</f>
        <v>110.6409775369589</v>
      </c>
      <c r="I81" s="6">
        <f>I35+H35+F35+E35</f>
        <v>97.31197753695889</v>
      </c>
      <c r="J81" s="6">
        <f>J35+I35+H35+F35</f>
        <v>84.9059775369589</v>
      </c>
      <c r="K81" s="6">
        <f>K35+J35+I35+H35</f>
        <v>52.9</v>
      </c>
      <c r="L81" s="7">
        <f>L35</f>
        <v>52.9</v>
      </c>
      <c r="M81" s="6">
        <f>M35+K35+J35+I35</f>
        <v>56.935</v>
      </c>
      <c r="N81" s="6">
        <f>N35+M35+K35+J35</f>
        <v>76.337</v>
      </c>
      <c r="O81" s="6">
        <f>O35+N35+M35+K35</f>
        <v>95.249</v>
      </c>
      <c r="P81" s="6">
        <f>P35+O35+N35+M35</f>
        <v>121.37100000000001</v>
      </c>
      <c r="Q81" s="7">
        <f>Q35</f>
        <v>121.371</v>
      </c>
      <c r="R81" s="6">
        <f>R35+P35+O35+N35</f>
        <v>144.734</v>
      </c>
      <c r="S81" s="6">
        <f>S35+R35+P35+O35</f>
        <v>163.094</v>
      </c>
      <c r="T81" s="6">
        <f>T35+S35+R35+P35</f>
        <v>181.25699999999998</v>
      </c>
      <c r="U81" s="6">
        <f>U35+T35+S35+R35</f>
        <v>183.84099999999998</v>
      </c>
      <c r="V81" s="7">
        <f>V35</f>
        <v>183.841</v>
      </c>
      <c r="W81" s="6">
        <f>W35+U35+T35+S35</f>
        <v>165.365</v>
      </c>
      <c r="X81" s="6">
        <f>X35+W35+U35+T35</f>
        <v>131.422</v>
      </c>
      <c r="Y81" s="6">
        <f>Y35+X35+W35+U35</f>
        <v>80.041</v>
      </c>
      <c r="Z81" s="6">
        <f>Z35+Y35+X35+W35</f>
        <v>10.407</v>
      </c>
      <c r="AA81" s="7">
        <f>AA35</f>
        <v>10.407</v>
      </c>
      <c r="AB81" s="6">
        <f>AB35+Z35+Y35+X35</f>
        <v>-24.706999999999997</v>
      </c>
      <c r="AC81" s="6">
        <f>AC35+AB35+Z35+Y35</f>
        <v>-52.258</v>
      </c>
      <c r="AD81" s="6">
        <f>AD35+AC35+AB35+Z35</f>
        <v>-70.336</v>
      </c>
      <c r="AE81" s="6">
        <f>AE35+AD35+AC35+AB35</f>
        <v>-57.964</v>
      </c>
      <c r="AF81" s="7">
        <f>AF35</f>
        <v>-57.964</v>
      </c>
      <c r="AG81" s="6">
        <f>AG35+AE35+AD35+AC35</f>
        <v>-56.07</v>
      </c>
      <c r="AH81" s="6">
        <f>AH35+AG35+AE35+AD35+184.1</f>
        <v>-23.294999999999987</v>
      </c>
      <c r="AI81" s="6">
        <f>AI35+AH35+AG35+AE35+184.1</f>
        <v>10.632000000000005</v>
      </c>
      <c r="AJ81" s="6">
        <f>AJ35+AI35+AH35+AG35+184.1</f>
        <v>25.674999999999983</v>
      </c>
      <c r="AK81" s="7">
        <f>AK35+184.1</f>
        <v>25.674999999999983</v>
      </c>
      <c r="AL81" s="6">
        <f>AL35+AJ35+AI35+AH35+184.1</f>
        <v>44.730999999999966</v>
      </c>
      <c r="AM81" s="6">
        <f>AM35+AL35+AJ35+AI35</f>
        <v>62.70730799999997</v>
      </c>
      <c r="AN81" s="6">
        <f>AN35+AM35+AL35+AJ35</f>
        <v>74.31599999999999</v>
      </c>
      <c r="AO81" s="6">
        <f>AO35+AN35+AM35+(AL35-164)</f>
        <v>84.32499999999996</v>
      </c>
      <c r="AP81" s="7">
        <f>AP35-164</f>
        <v>84.32499999999999</v>
      </c>
      <c r="AQ81" s="6">
        <f>AQ35+AO35+AN35+(AM35-164)</f>
        <v>96.70399999999998</v>
      </c>
    </row>
    <row r="82" spans="1:43" ht="15">
      <c r="A82" s="5" t="s">
        <v>68</v>
      </c>
      <c r="B82" s="5"/>
      <c r="C82" s="6"/>
      <c r="D82" s="6"/>
      <c r="E82" s="6"/>
      <c r="F82" s="6"/>
      <c r="G82" s="7">
        <f>'WEB CONSOLIDADO'!G46-'WEB RENOVABLES'!G77</f>
        <v>412.71799999999996</v>
      </c>
      <c r="H82" s="6">
        <f>'WEB CONSOLIDADO'!H46-'WEB RENOVABLES'!H77</f>
        <v>400.65</v>
      </c>
      <c r="I82" s="6">
        <f>'WEB CONSOLIDADO'!I46-'WEB RENOVABLES'!I77</f>
        <v>401.71</v>
      </c>
      <c r="J82" s="6">
        <f>'WEB CONSOLIDADO'!J46-'WEB RENOVABLES'!J77</f>
        <v>400.09</v>
      </c>
      <c r="K82" s="6">
        <f>'WEB CONSOLIDADO'!K46-'WEB RENOVABLES'!K77</f>
        <v>399.26500000000004</v>
      </c>
      <c r="L82" s="7">
        <f>'WEB CONSOLIDADO'!L46-'WEB RENOVABLES'!L77</f>
        <v>399.26500000000004</v>
      </c>
      <c r="M82" s="6">
        <f>'WEB CONSOLIDADO'!M46-'WEB RENOVABLES'!M77</f>
        <v>415.19500000000005</v>
      </c>
      <c r="N82" s="6">
        <f>'WEB CONSOLIDADO'!N46-'WEB RENOVABLES'!N77</f>
        <v>451.91</v>
      </c>
      <c r="O82" s="6">
        <f>'WEB CONSOLIDADO'!O46-'WEB RENOVABLES'!O77</f>
        <v>464.287</v>
      </c>
      <c r="P82" s="6">
        <f>'WEB CONSOLIDADO'!P46-'WEB RENOVABLES'!P77</f>
        <v>479.934</v>
      </c>
      <c r="Q82" s="7">
        <f>'WEB CONSOLIDADO'!Q46-'WEB RENOVABLES'!Q77</f>
        <v>479.934</v>
      </c>
      <c r="R82" s="6">
        <f>'WEB CONSOLIDADO'!R46-'WEB RENOVABLES'!R77</f>
        <v>504.84400000000005</v>
      </c>
      <c r="S82" s="6">
        <f>'WEB CONSOLIDADO'!S46-'WEB RENOVABLES'!S77</f>
        <v>509.97300000000007</v>
      </c>
      <c r="T82" s="6">
        <f>'WEB CONSOLIDADO'!T46-'WEB RENOVABLES'!T77</f>
        <v>518.637</v>
      </c>
      <c r="U82" s="6">
        <f>'WEB CONSOLIDADO'!U46-'WEB RENOVABLES'!U77</f>
        <v>445.821</v>
      </c>
      <c r="V82" s="7">
        <f>'WEB CONSOLIDADO'!V46-'WEB RENOVABLES'!V77</f>
        <v>445.821</v>
      </c>
      <c r="W82" s="6">
        <f>'WEB CONSOLIDADO'!W46-'WEB RENOVABLES'!W77</f>
        <v>445.966</v>
      </c>
      <c r="X82" s="6">
        <f>'WEB CONSOLIDADO'!X46-'WEB RENOVABLES'!X77</f>
        <v>438.74125000000004</v>
      </c>
      <c r="Y82" s="6">
        <f>'WEB CONSOLIDADO'!Y46-'WEB RENOVABLES'!Y77</f>
        <v>414.69750000000005</v>
      </c>
      <c r="Z82" s="6">
        <f>'WEB CONSOLIDADO'!Z46-'WEB RENOVABLES'!Z77</f>
        <v>371.83299999999997</v>
      </c>
      <c r="AA82" s="7">
        <f>'WEB CONSOLIDADO'!AA46-'WEB RENOVABLES'!AA77</f>
        <v>371.83299999999997</v>
      </c>
      <c r="AB82" s="6">
        <f>'WEB CONSOLIDADO'!AB46-'WEB RENOVABLES'!AB77</f>
        <v>326.845</v>
      </c>
      <c r="AC82" s="6">
        <f>'WEB CONSOLIDADO'!AC46-'WEB RENOVABLES'!AC77</f>
        <v>322.60599999999994</v>
      </c>
      <c r="AD82" s="6">
        <f>'WEB CONSOLIDADO'!AD46-'WEB RENOVABLES'!AD77</f>
        <v>310.47999999999996</v>
      </c>
      <c r="AE82" s="6">
        <f>'WEB CONSOLIDADO'!AE46-'WEB RENOVABLES'!AE77</f>
        <v>581.629</v>
      </c>
      <c r="AF82" s="7">
        <f>'WEB CONSOLIDADO'!AF46-'WEB RENOVABLES'!AF77</f>
        <v>581.629</v>
      </c>
      <c r="AG82" s="6">
        <f>'WEB CONSOLIDADO'!AG46-'WEB RENOVABLES'!AG77</f>
        <v>546.903</v>
      </c>
      <c r="AH82" s="6">
        <f>'WEB CONSOLIDADO'!AH46+200-'WEB RENOVABLES'!AH77</f>
        <v>544.19</v>
      </c>
      <c r="AI82" s="6">
        <f>'WEB CONSOLIDADO'!AI46+200-'WEB RENOVABLES'!AI77</f>
        <v>557.17</v>
      </c>
      <c r="AJ82" s="6">
        <f>'WEB CONSOLIDADO'!AJ46+200-'WEB RENOVABLES'!AJ77</f>
        <v>606.919</v>
      </c>
      <c r="AK82" s="7">
        <f>'WEB CONSOLIDADO'!AK46+200-'WEB RENOVABLES'!AK77</f>
        <v>606.919</v>
      </c>
      <c r="AL82" s="6">
        <f>'WEB CONSOLIDADO'!AL46+200-'WEB RENOVABLES'!AL77</f>
        <v>616.489</v>
      </c>
      <c r="AM82" s="6">
        <f>'WEB CONSOLIDADO'!AM46+200-'WEB RENOVABLES'!AM77</f>
        <v>633.6724810000001</v>
      </c>
      <c r="AN82" s="6">
        <f>'WEB CONSOLIDADO'!AN46+200-'WEB RENOVABLES'!AN77</f>
        <v>624.692</v>
      </c>
      <c r="AO82" s="6">
        <f>'WEB CONSOLIDADO'!AO46-'WEB RENOVABLES'!AO77</f>
        <v>595.558</v>
      </c>
      <c r="AP82" s="7">
        <f>'WEB CONSOLIDADO'!AP46-'WEB RENOVABLES'!AP77</f>
        <v>595.558</v>
      </c>
      <c r="AQ82" s="6">
        <f>'WEB CONSOLIDADO'!AQ46-'WEB RENOVABLES'!AQ77</f>
        <v>526.572</v>
      </c>
    </row>
    <row r="83" spans="1:43" ht="15">
      <c r="A83" s="9" t="s">
        <v>69</v>
      </c>
      <c r="B83" s="9"/>
      <c r="C83" s="6"/>
      <c r="D83" s="6"/>
      <c r="E83" s="6"/>
      <c r="F83" s="6"/>
      <c r="G83" s="7">
        <f>G82</f>
        <v>412.71799999999996</v>
      </c>
      <c r="H83" s="6">
        <f>AVERAGE(C82,D82,E82,G82,H82)</f>
        <v>406.68399999999997</v>
      </c>
      <c r="I83" s="6">
        <f>AVERAGE(D82,E82,F82,H82,I82)</f>
        <v>401.17999999999995</v>
      </c>
      <c r="J83" s="6">
        <f>AVERAGE(E82,F82,H82,I82,J82)</f>
        <v>400.8166666666666</v>
      </c>
      <c r="K83" s="6">
        <f>AVERAGE(F82,H82,I82,J82,K82)</f>
        <v>400.42875</v>
      </c>
      <c r="L83" s="7">
        <f>AVERAGE(G82:K82)</f>
        <v>402.8866</v>
      </c>
      <c r="M83" s="6">
        <f>AVERAGE(H82,I82,J82,K82,M82)</f>
        <v>403.38199999999995</v>
      </c>
      <c r="N83" s="6">
        <f>AVERAGE(I82,J82,K82,M82,N82)</f>
        <v>413.634</v>
      </c>
      <c r="O83" s="6">
        <f>AVERAGE(J82,K82,M82,N82,O82)</f>
        <v>426.14940000000007</v>
      </c>
      <c r="P83" s="6">
        <f>AVERAGE(K82,M82,N82,O82,P82)</f>
        <v>442.11820000000006</v>
      </c>
      <c r="Q83" s="7">
        <f>AVERAGE(K82,M82,N82,O82,P82)</f>
        <v>442.11820000000006</v>
      </c>
      <c r="R83" s="6">
        <f>AVERAGE(M82,N82,O82,P82,R82)</f>
        <v>463.23400000000004</v>
      </c>
      <c r="S83" s="6">
        <f>AVERAGE(N82,O82,P82,R82,S82)</f>
        <v>482.18960000000004</v>
      </c>
      <c r="T83" s="6">
        <f>AVERAGE(O82,P82,R82,S82,T82)</f>
        <v>495.535</v>
      </c>
      <c r="U83" s="6">
        <f>AVERAGE(P82,R82,S82,T82,U82)</f>
        <v>491.84180000000003</v>
      </c>
      <c r="V83" s="7">
        <f>AVERAGE(P82,R82,S82,T82,U82)</f>
        <v>491.84180000000003</v>
      </c>
      <c r="W83" s="6">
        <f>AVERAGE(R82,S82,T82,U82,W82)</f>
        <v>485.0482</v>
      </c>
      <c r="X83" s="6">
        <f>AVERAGE(S82,T82,U82,W82,X82)</f>
        <v>471.82765</v>
      </c>
      <c r="Y83" s="6">
        <f>AVERAGE(T82,U82,W82,X82,Y82)</f>
        <v>452.77255</v>
      </c>
      <c r="Z83" s="6">
        <f>AVERAGE(U82,W82,X82,Y82,Z82)</f>
        <v>423.41175000000004</v>
      </c>
      <c r="AA83" s="7">
        <f>AVERAGE(U82,W82,X82,Y82,Z82)</f>
        <v>423.41175000000004</v>
      </c>
      <c r="AB83" s="6">
        <f>AVERAGE(W82,X82,Y82,Z82,AB82)</f>
        <v>399.6165500000001</v>
      </c>
      <c r="AC83" s="6">
        <f>AVERAGE(X82,Y82,Z82,AB82,AC82)</f>
        <v>374.94455</v>
      </c>
      <c r="AD83" s="6">
        <f>AVERAGE(Y82,Z82,AB82,AC82,AD82)</f>
        <v>349.2923</v>
      </c>
      <c r="AE83" s="6">
        <f>AVERAGE(Z82,AB82,AC82,AD82,AE82)</f>
        <v>382.6786</v>
      </c>
      <c r="AF83" s="7">
        <f>AVERAGE(Z82,AB82,AC82,AD82,AE82)</f>
        <v>382.6786</v>
      </c>
      <c r="AG83" s="6">
        <f>AVERAGE(AB82,AC82,AD82,AE82,AG82)</f>
        <v>417.69259999999997</v>
      </c>
      <c r="AH83" s="6">
        <f>AVERAGE(AC82,AD82,AE82,AG82,AH82)</f>
        <v>461.1616</v>
      </c>
      <c r="AI83" s="6">
        <f>AVERAGE(AD82,AE82,AG82,AH82,AI82)</f>
        <v>508.07439999999997</v>
      </c>
      <c r="AJ83" s="6">
        <f>AVERAGE(AE82,AG82,AH82,AI82,AJ82)</f>
        <v>567.3622</v>
      </c>
      <c r="AK83" s="7">
        <f>AVERAGE(AE82,AG82,AH82,AI82,AJ82)</f>
        <v>567.3622</v>
      </c>
      <c r="AL83" s="6">
        <f>AVERAGE(AG82,AH82,AI82,AJ82,AL82)</f>
        <v>574.3342</v>
      </c>
      <c r="AM83" s="6">
        <f>AVERAGE(AH82,AI82,AJ82,AL82,AM82)</f>
        <v>591.6880962</v>
      </c>
      <c r="AN83" s="6">
        <f>AVERAGE(AI82,AJ82,AL82,AM82,AN82)</f>
        <v>607.7884962</v>
      </c>
      <c r="AO83" s="6">
        <f>AVERAGE(AJ82,AL82,AM82,AN82,AO82)</f>
        <v>615.4660962</v>
      </c>
      <c r="AP83" s="7">
        <f>AVERAGE(AJ82,AL82,AM82,AN82,AO82)</f>
        <v>615.4660962</v>
      </c>
      <c r="AQ83" s="6">
        <f>AVERAGE(AL82,AM82,AN82,AO82,AQ82)</f>
        <v>599.3966962000001</v>
      </c>
    </row>
    <row r="84" spans="1:43" ht="15">
      <c r="A84" s="78" t="s">
        <v>70</v>
      </c>
      <c r="C84" s="6"/>
      <c r="D84" s="6"/>
      <c r="E84" s="6"/>
      <c r="F84" s="6"/>
      <c r="G84" s="7">
        <f>G78</f>
        <v>181.32616897</v>
      </c>
      <c r="H84" s="6">
        <f>AVERAGE(C78,D78,E78,G78,H78)</f>
        <v>187.8786629860625</v>
      </c>
      <c r="I84" s="6">
        <f>AVERAGE(D78,E78,F78,H78,I78)</f>
        <v>203.0610088860625</v>
      </c>
      <c r="J84" s="6">
        <f>AVERAGE(E78,F78,H78,I78,J78)</f>
        <v>205.824735887375</v>
      </c>
      <c r="K84" s="6">
        <f>AVERAGE(F78,H78,I78,J78,K78)</f>
        <v>203.13821121053124</v>
      </c>
      <c r="L84" s="7">
        <f>AVERAGE(F78,H78,I78,J78,K78)</f>
        <v>203.13821121053124</v>
      </c>
      <c r="M84" s="6">
        <f>AVERAGE(H78,I78,J78,K78,M78)</f>
        <v>201.339368968425</v>
      </c>
      <c r="N84" s="6">
        <f>AVERAGE(I78,J78,K78,M78,N78)</f>
        <v>195.24413756799999</v>
      </c>
      <c r="O84" s="6">
        <f>AVERAGE(J78,K78,M78,N78,O78)</f>
        <v>182.666965414</v>
      </c>
      <c r="P84" s="6">
        <f>AVERAGE(K78,M78,N78,O78,P78)</f>
        <v>164.41692743599998</v>
      </c>
      <c r="Q84" s="7">
        <f>AVERAGE(K78,M78,N78,O78,P78)</f>
        <v>164.41692743599998</v>
      </c>
      <c r="R84" s="6">
        <f>AVERAGE(M78,N78,O78,P78,R78)</f>
        <v>145.06712750799997</v>
      </c>
      <c r="S84" s="6">
        <f>AVERAGE(N78,O78,P78,R78,S78)</f>
        <v>123.14672750799998</v>
      </c>
      <c r="T84" s="6">
        <f>AVERAGE(O78,P78,R78,S78,T78)</f>
        <v>102.39352750799999</v>
      </c>
      <c r="U84" s="6">
        <f>AVERAGE(P78,R78,S78,T78,U78)</f>
        <v>102.161127508</v>
      </c>
      <c r="V84" s="7">
        <f>AVERAGE(P78,R78,S78,T78,U78)</f>
        <v>102.161127508</v>
      </c>
      <c r="W84" s="6">
        <f>AVERAGE(R78,S78,T78,U78,W78)</f>
        <v>113.93552750799999</v>
      </c>
      <c r="X84" s="6">
        <f>AVERAGE(S78,T78,U78,W78,X78)</f>
        <v>140.90860000000004</v>
      </c>
      <c r="Y84" s="6">
        <f>AVERAGE(T78,U78,W78,X78,Y78)</f>
        <v>178.46880000000002</v>
      </c>
      <c r="Z84" s="6">
        <f>AVERAGE(U78,W78,X78,Y78,Z78)</f>
        <v>227.57280000000006</v>
      </c>
      <c r="AA84" s="7">
        <f>AVERAGE(U78,W78,X78,Y78,Z78)</f>
        <v>227.57280000000006</v>
      </c>
      <c r="AB84" s="6">
        <f>AVERAGE(W78,X78,Y78,Z78,AB78)</f>
        <v>263.2384</v>
      </c>
      <c r="AC84" s="6">
        <f>AVERAGE(X78,Y78,Z78,AB78,AC78)</f>
        <v>291.8648</v>
      </c>
      <c r="AD84" s="6">
        <f>AVERAGE(Y78,Z78,AB78,AC78,AD78)</f>
        <v>315.3092</v>
      </c>
      <c r="AE84" s="6">
        <f>AVERAGE(Z78,AB78,AC78,AD78,AE78)</f>
        <v>267.6644</v>
      </c>
      <c r="AF84" s="7">
        <f>AVERAGE(Z78,AB78,AC78,AD78,AE78)</f>
        <v>267.6644</v>
      </c>
      <c r="AG84" s="6">
        <f>AVERAGE(AB78,AC78,AD78,AE78,AG78)</f>
        <v>221.4698</v>
      </c>
      <c r="AH84" s="6">
        <f>AVERAGE(AC78,AD78,AE78,AG78,AH78)</f>
        <v>164.91519999999997</v>
      </c>
      <c r="AI84" s="6">
        <f>AVERAGE(AD78,AE78,AG78,AH78,AI78)</f>
        <v>104.13899999999998</v>
      </c>
      <c r="AJ84" s="6">
        <f>AVERAGE(AE78,AG78,AH78,AI78,AJ78)</f>
        <v>30.149399999999986</v>
      </c>
      <c r="AK84" s="7">
        <f>AVERAGE(AE78,AG78,AH78,AI78,AJ78)</f>
        <v>30.149399999999986</v>
      </c>
      <c r="AL84" s="6">
        <f>AVERAGE(AG78,AH78,AI78,AJ78,AL78)</f>
        <v>20.4592</v>
      </c>
      <c r="AM84" s="6">
        <f>AVERAGE(AH78,AI78,AJ78,AL78,AM78)</f>
        <v>1.0062000000000026</v>
      </c>
      <c r="AN84" s="6">
        <f>AVERAGE(AI78,AJ78,AL78,AM78,AN78)</f>
        <v>-22.559000000000005</v>
      </c>
      <c r="AO84" s="6">
        <f>AVERAGE(AJ78,AL78,AM78,AN78,AO78)</f>
        <v>-33.423</v>
      </c>
      <c r="AP84" s="7">
        <f>AVERAGE(AJ78,AL78,AM78,AN78,AO78)</f>
        <v>-33.423</v>
      </c>
      <c r="AQ84" s="6">
        <f>AVERAGE(AL78,AM78,AN78,AO78,AQ78)</f>
        <v>-15.056799999999999</v>
      </c>
    </row>
    <row r="85" spans="1:43" s="17" customFormat="1" ht="15">
      <c r="A85" s="45" t="s">
        <v>66</v>
      </c>
      <c r="B85" s="20"/>
      <c r="C85" s="46"/>
      <c r="D85" s="46"/>
      <c r="E85" s="46"/>
      <c r="F85" s="46"/>
      <c r="G85" s="79">
        <f>G81/(G83+G84)</f>
        <v>0.181237327392058</v>
      </c>
      <c r="H85" s="80">
        <f>H81/(H83+H84)</f>
        <v>0.18608800118946</v>
      </c>
      <c r="I85" s="80">
        <f>I81/(I83+I84)</f>
        <v>0.16104828388982836</v>
      </c>
      <c r="J85" s="80">
        <f>J81/(J83+J84)</f>
        <v>0.13996073657269906</v>
      </c>
      <c r="K85" s="80">
        <f>K81/(K83+K84)</f>
        <v>0.08764561912716734</v>
      </c>
      <c r="L85" s="79">
        <f aca="true" t="shared" si="6" ref="L85:AN85">L81/(L83+L84)</f>
        <v>0.08729015548774735</v>
      </c>
      <c r="M85" s="80">
        <f t="shared" si="6"/>
        <v>0.09415079889953884</v>
      </c>
      <c r="N85" s="80">
        <f t="shared" si="6"/>
        <v>0.12537319915099532</v>
      </c>
      <c r="O85" s="80">
        <f t="shared" si="6"/>
        <v>0.15644947378382298</v>
      </c>
      <c r="P85" s="80">
        <f t="shared" si="6"/>
        <v>0.2001054753631013</v>
      </c>
      <c r="Q85" s="79">
        <f t="shared" si="6"/>
        <v>0.20010547536310128</v>
      </c>
      <c r="R85" s="80">
        <f t="shared" si="6"/>
        <v>0.23793150046084133</v>
      </c>
      <c r="S85" s="80">
        <f t="shared" si="6"/>
        <v>0.26942708142333416</v>
      </c>
      <c r="T85" s="80">
        <f t="shared" si="6"/>
        <v>0.30314158241525757</v>
      </c>
      <c r="U85" s="80">
        <f t="shared" si="6"/>
        <v>0.3094951076609366</v>
      </c>
      <c r="V85" s="79">
        <f t="shared" si="6"/>
        <v>0.30949510766093663</v>
      </c>
      <c r="W85" s="80">
        <f t="shared" si="6"/>
        <v>0.2760759473182707</v>
      </c>
      <c r="X85" s="80">
        <f t="shared" si="6"/>
        <v>0.21448380114608853</v>
      </c>
      <c r="Y85" s="80">
        <f t="shared" si="6"/>
        <v>0.12679936129025768</v>
      </c>
      <c r="Z85" s="80">
        <f t="shared" si="6"/>
        <v>0.015986554519611867</v>
      </c>
      <c r="AA85" s="79">
        <f t="shared" si="6"/>
        <v>0.015986554519611867</v>
      </c>
      <c r="AB85" s="80">
        <f t="shared" si="6"/>
        <v>-0.037273614687496855</v>
      </c>
      <c r="AC85" s="80">
        <f t="shared" si="6"/>
        <v>-0.07837022681220653</v>
      </c>
      <c r="AD85" s="80">
        <f t="shared" si="6"/>
        <v>-0.10583184058416961</v>
      </c>
      <c r="AE85" s="80">
        <f t="shared" si="6"/>
        <v>-0.0891283522694947</v>
      </c>
      <c r="AF85" s="79">
        <f t="shared" si="6"/>
        <v>-0.0891283522694947</v>
      </c>
      <c r="AG85" s="80">
        <f t="shared" si="6"/>
        <v>-0.08772418402584384</v>
      </c>
      <c r="AH85" s="80">
        <f t="shared" si="6"/>
        <v>-0.037207895261411994</v>
      </c>
      <c r="AI85" s="80">
        <f t="shared" si="6"/>
        <v>0.017366493448199606</v>
      </c>
      <c r="AJ85" s="80">
        <f t="shared" si="6"/>
        <v>0.042969877070168985</v>
      </c>
      <c r="AK85" s="79">
        <f t="shared" si="6"/>
        <v>0.042969877070168985</v>
      </c>
      <c r="AL85" s="80">
        <f t="shared" si="6"/>
        <v>0.07520426420333508</v>
      </c>
      <c r="AM85" s="80">
        <f t="shared" si="6"/>
        <v>0.10580042426937727</v>
      </c>
      <c r="AN85" s="80">
        <f t="shared" si="6"/>
        <v>0.1269860806445114</v>
      </c>
      <c r="AO85" s="80">
        <f>AO81/(AO83+AO84)</f>
        <v>0.14487758818983473</v>
      </c>
      <c r="AP85" s="79">
        <f>AP81/(AP83+AP84)</f>
        <v>0.14487758818983476</v>
      </c>
      <c r="AQ85" s="80">
        <f>AQ81/(AQ83+AQ84)</f>
        <v>0.1654927220079825</v>
      </c>
    </row>
    <row r="86" spans="3:43" ht="1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3:43" ht="1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81"/>
      <c r="AQ87" s="17"/>
    </row>
    <row r="88" spans="3:43" ht="1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Q88" s="17"/>
    </row>
    <row r="89" spans="3:43" ht="1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3:43" ht="1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ht="15">
      <c r="A91"/>
      <c r="B9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ht="15">
      <c r="A92"/>
      <c r="B92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ht="15">
      <c r="A93"/>
      <c r="B93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ht="15">
      <c r="A94"/>
      <c r="B94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ht="15">
      <c r="A95"/>
      <c r="B95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5">
      <c r="A96"/>
      <c r="B9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:43" ht="15">
      <c r="A97"/>
      <c r="B9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:43" ht="15">
      <c r="A98"/>
      <c r="B9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:43" ht="15">
      <c r="A99"/>
      <c r="B99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:43" ht="15">
      <c r="A100"/>
      <c r="B100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:43" ht="15">
      <c r="A101"/>
      <c r="B101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:43" ht="15">
      <c r="A102"/>
      <c r="B102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:43" ht="15">
      <c r="A103"/>
      <c r="B10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:43" ht="15">
      <c r="A104"/>
      <c r="B104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:43" ht="15">
      <c r="A105"/>
      <c r="B105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:43" ht="15">
      <c r="A106"/>
      <c r="B10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5">
      <c r="A107"/>
      <c r="B10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1:43" ht="15">
      <c r="A108"/>
      <c r="B108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:43" ht="15">
      <c r="A109"/>
      <c r="B109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:43" ht="15">
      <c r="A110"/>
      <c r="B110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:43" ht="15">
      <c r="A111"/>
      <c r="B11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:43" ht="15">
      <c r="A112"/>
      <c r="B112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5">
      <c r="A113"/>
      <c r="B113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:43" ht="15">
      <c r="A114"/>
      <c r="B114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:43" ht="15">
      <c r="A115"/>
      <c r="B1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:43" ht="15">
      <c r="A116"/>
      <c r="B1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:43" ht="15">
      <c r="A117"/>
      <c r="B1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:43" ht="15">
      <c r="A118"/>
      <c r="B1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:43" ht="15">
      <c r="A119"/>
      <c r="B119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:43" ht="15">
      <c r="A120"/>
      <c r="B120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:43" ht="15">
      <c r="A121"/>
      <c r="B121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:43" ht="15">
      <c r="A122"/>
      <c r="B122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:43" ht="15">
      <c r="A123"/>
      <c r="B123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ht="15">
      <c r="A124"/>
      <c r="B124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ht="15">
      <c r="A125"/>
      <c r="B125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:43" ht="15">
      <c r="A126"/>
      <c r="B12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43" ht="15">
      <c r="A127"/>
      <c r="B12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43" ht="15">
      <c r="A128"/>
      <c r="B12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15">
      <c r="A129"/>
      <c r="B129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15">
      <c r="A130"/>
      <c r="B130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:43" ht="15">
      <c r="A131"/>
      <c r="B131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:43" ht="15">
      <c r="A132"/>
      <c r="B132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1:43" ht="15">
      <c r="A133"/>
      <c r="B133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:43" ht="15">
      <c r="A134"/>
      <c r="B134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:43" ht="15">
      <c r="A135"/>
      <c r="B135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:43" ht="15">
      <c r="A136"/>
      <c r="B13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:43" ht="15">
      <c r="A137"/>
      <c r="B13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1:43" ht="15">
      <c r="A138"/>
      <c r="B138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:43" ht="15">
      <c r="A139"/>
      <c r="B139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:43" ht="15">
      <c r="A140"/>
      <c r="B140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15">
      <c r="A141"/>
      <c r="B141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:43" ht="15">
      <c r="A142"/>
      <c r="B142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1:43" ht="15">
      <c r="A143"/>
      <c r="B143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1:43" ht="15">
      <c r="A144"/>
      <c r="B144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1:43" ht="15">
      <c r="A145"/>
      <c r="B14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:43" ht="15">
      <c r="A146"/>
      <c r="B14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5">
      <c r="A147"/>
      <c r="B14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:43" ht="15">
      <c r="A148"/>
      <c r="B14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ht="15">
      <c r="A149"/>
      <c r="B149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:43" ht="15">
      <c r="A150"/>
      <c r="B150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1:43" ht="15">
      <c r="A151"/>
      <c r="B151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1:43" ht="15">
      <c r="A152"/>
      <c r="B152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1:43" ht="15">
      <c r="A153"/>
      <c r="B153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1:43" ht="15">
      <c r="A154"/>
      <c r="B154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1:43" ht="15">
      <c r="A155"/>
      <c r="B155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1:43" ht="15">
      <c r="A156"/>
      <c r="B15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1:43" ht="15">
      <c r="A157"/>
      <c r="B15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1:43" ht="15">
      <c r="A158"/>
      <c r="B158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:43" ht="15">
      <c r="A159"/>
      <c r="B15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1:43" ht="15">
      <c r="A160"/>
      <c r="B160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1:43" ht="15">
      <c r="A161"/>
      <c r="B161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1:43" ht="15">
      <c r="A162"/>
      <c r="B162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1:43" ht="15">
      <c r="A163"/>
      <c r="B163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15">
      <c r="A164"/>
      <c r="B164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1:43" ht="15">
      <c r="A165"/>
      <c r="B165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1:43" ht="15">
      <c r="A166"/>
      <c r="B16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1:43" ht="15">
      <c r="A167"/>
      <c r="B16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1:43" ht="15">
      <c r="A168"/>
      <c r="B168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1:43" ht="15">
      <c r="A169"/>
      <c r="B169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1:43" ht="15">
      <c r="A170"/>
      <c r="B170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1:43" ht="15">
      <c r="A171"/>
      <c r="B171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43" ht="15">
      <c r="A172"/>
      <c r="B172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1:43" ht="15">
      <c r="A173"/>
      <c r="B173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1:43" ht="15">
      <c r="A174"/>
      <c r="B174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1:43" ht="15">
      <c r="A175"/>
      <c r="B175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1:43" ht="15">
      <c r="A176"/>
      <c r="B17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1:43" ht="15">
      <c r="A177"/>
      <c r="B17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1:43" ht="15">
      <c r="A178"/>
      <c r="B178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1:43" ht="15">
      <c r="A179"/>
      <c r="B179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1:43" ht="15">
      <c r="A180"/>
      <c r="B180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5">
      <c r="A181"/>
      <c r="B181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1:43" ht="15">
      <c r="A182"/>
      <c r="B182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1:43" ht="15">
      <c r="A183"/>
      <c r="B183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1:43" ht="15">
      <c r="A184"/>
      <c r="B184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</row>
    <row r="185" spans="1:43" ht="15">
      <c r="A185"/>
      <c r="B185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1:43" ht="15">
      <c r="A186"/>
      <c r="B18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ht="15">
      <c r="A187"/>
      <c r="B18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ht="15">
      <c r="A188"/>
      <c r="B188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1:43" ht="15">
      <c r="A189"/>
      <c r="B189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</row>
    <row r="190" spans="1:43" ht="15">
      <c r="A190"/>
      <c r="B190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</row>
    <row r="191" spans="1:43" ht="15">
      <c r="A191"/>
      <c r="B191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</row>
    <row r="192" spans="1:43" ht="15">
      <c r="A192"/>
      <c r="B192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</row>
    <row r="193" spans="1:43" ht="15">
      <c r="A193"/>
      <c r="B193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ht="15">
      <c r="A194"/>
      <c r="B194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1:43" ht="15">
      <c r="A195"/>
      <c r="B195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1:43" ht="15">
      <c r="A196"/>
      <c r="B19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</row>
    <row r="197" spans="1:43" ht="15">
      <c r="A197"/>
      <c r="B19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1:43" ht="15">
      <c r="A198"/>
      <c r="B198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1:43" ht="15">
      <c r="A199"/>
      <c r="B199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</row>
    <row r="200" spans="1:43" ht="15">
      <c r="A200"/>
      <c r="B200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</row>
    <row r="201" spans="1:43" ht="15">
      <c r="A201"/>
      <c r="B201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  <row r="202" spans="1:43" ht="15">
      <c r="A202"/>
      <c r="B202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</row>
    <row r="203" spans="1:43" ht="15">
      <c r="A203"/>
      <c r="B203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1:43" ht="15">
      <c r="A204"/>
      <c r="B204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43" ht="15">
      <c r="A205"/>
      <c r="B205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43" ht="15">
      <c r="A206"/>
      <c r="B20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</row>
    <row r="207" spans="1:43" ht="15">
      <c r="A207"/>
      <c r="B20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</row>
    <row r="208" spans="1:43" ht="15">
      <c r="A208"/>
      <c r="B208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</row>
    <row r="209" spans="1:43" ht="15">
      <c r="A209"/>
      <c r="B209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</row>
    <row r="210" spans="1:43" ht="15">
      <c r="A210"/>
      <c r="B210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</row>
    <row r="211" spans="1:43" ht="15">
      <c r="A211"/>
      <c r="B211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</row>
    <row r="212" spans="1:43" ht="15">
      <c r="A212"/>
      <c r="B212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</row>
    <row r="213" spans="1:43" ht="15">
      <c r="A213"/>
      <c r="B213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</row>
    <row r="214" spans="1:43" ht="15">
      <c r="A214"/>
      <c r="B214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1:43" ht="15">
      <c r="A215"/>
      <c r="B215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</row>
    <row r="216" spans="1:43" ht="15">
      <c r="A216"/>
      <c r="B21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1:43" ht="15">
      <c r="A217"/>
      <c r="B2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</row>
    <row r="218" spans="1:43" ht="15">
      <c r="A218"/>
      <c r="B2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</row>
    <row r="219" spans="1:43" ht="15">
      <c r="A219"/>
      <c r="B219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</row>
    <row r="220" spans="1:43" ht="15">
      <c r="A220"/>
      <c r="B220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</row>
    <row r="221" spans="1:43" ht="15">
      <c r="A221"/>
      <c r="B221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</row>
    <row r="222" spans="1:43" ht="15">
      <c r="A222"/>
      <c r="B222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</row>
    <row r="223" spans="1:43" ht="15">
      <c r="A223"/>
      <c r="B223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1:43" ht="15">
      <c r="A224"/>
      <c r="B224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1:43" ht="15">
      <c r="A225"/>
      <c r="B225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1:43" ht="15">
      <c r="A226"/>
      <c r="B22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</row>
    <row r="227" spans="1:43" ht="15">
      <c r="A227"/>
      <c r="B22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</row>
    <row r="228" spans="1:43" ht="15">
      <c r="A228"/>
      <c r="B22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</row>
    <row r="229" spans="1:43" ht="15">
      <c r="A229"/>
      <c r="B229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1:43" ht="15">
      <c r="A230"/>
      <c r="B230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1:43" ht="15">
      <c r="A231"/>
      <c r="B231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1:43" ht="15">
      <c r="A232"/>
      <c r="B232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1:43" ht="15">
      <c r="A233"/>
      <c r="B233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43" ht="15">
      <c r="A234"/>
      <c r="B234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1:43" ht="15">
      <c r="A235"/>
      <c r="B235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</row>
    <row r="236" spans="1:43" ht="15">
      <c r="A236"/>
      <c r="B23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</row>
    <row r="237" spans="1:43" ht="15">
      <c r="A237"/>
      <c r="B23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</row>
    <row r="238" spans="1:43" ht="15">
      <c r="A238"/>
      <c r="B23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</row>
    <row r="239" spans="1:43" ht="15">
      <c r="A239"/>
      <c r="B239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1:43" ht="15">
      <c r="A240"/>
      <c r="B240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1:43" ht="15">
      <c r="A241"/>
      <c r="B241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</row>
    <row r="242" spans="1:43" ht="15">
      <c r="A242"/>
      <c r="B242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</row>
    <row r="243" spans="1:43" ht="15">
      <c r="A243"/>
      <c r="B243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</row>
    <row r="244" spans="1:43" ht="15">
      <c r="A244"/>
      <c r="B244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</row>
    <row r="245" spans="1:43" ht="15">
      <c r="A245"/>
      <c r="B245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</row>
    <row r="246" spans="1:43" ht="15">
      <c r="A246"/>
      <c r="B24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</row>
    <row r="247" spans="1:43" ht="15">
      <c r="A247"/>
      <c r="B24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</row>
    <row r="248" spans="1:43" ht="15">
      <c r="A248"/>
      <c r="B248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1:43" ht="15">
      <c r="A249"/>
      <c r="B249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1:43" ht="15">
      <c r="A250"/>
      <c r="B250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1:43" ht="15">
      <c r="A251"/>
      <c r="B251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</row>
    <row r="252" spans="1:43" ht="15">
      <c r="A252"/>
      <c r="B252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</row>
    <row r="253" spans="1:43" ht="15">
      <c r="A253"/>
      <c r="B253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</row>
    <row r="254" spans="1:43" ht="15">
      <c r="A254"/>
      <c r="B254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</row>
    <row r="255" spans="1:43" ht="15">
      <c r="A255"/>
      <c r="B255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</row>
    <row r="256" spans="1:43" ht="15">
      <c r="A256"/>
      <c r="B25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</row>
    <row r="257" spans="1:43" ht="15">
      <c r="A257"/>
      <c r="B25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</row>
    <row r="258" spans="1:43" ht="15">
      <c r="A258"/>
      <c r="B258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</row>
    <row r="259" spans="1:43" ht="15">
      <c r="A259"/>
      <c r="B259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</row>
    <row r="260" spans="1:43" ht="15">
      <c r="A260"/>
      <c r="B260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1:43" ht="15">
      <c r="A261"/>
      <c r="B261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1:43" ht="15">
      <c r="A262"/>
      <c r="B262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</row>
    <row r="263" spans="1:43" ht="15">
      <c r="A263"/>
      <c r="B263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</row>
    <row r="264" spans="1:43" ht="15">
      <c r="A264"/>
      <c r="B264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</row>
    <row r="265" spans="1:43" ht="15">
      <c r="A265"/>
      <c r="B265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</row>
    <row r="266" spans="1:43" ht="15">
      <c r="A266"/>
      <c r="B26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1:43" ht="15">
      <c r="A267"/>
      <c r="B26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1:43" ht="15">
      <c r="A268"/>
      <c r="B268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1:43" ht="15">
      <c r="A269"/>
      <c r="B269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</row>
    <row r="270" spans="1:43" ht="15">
      <c r="A270"/>
      <c r="B270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</row>
    <row r="271" spans="1:43" ht="15">
      <c r="A271"/>
      <c r="B271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</row>
    <row r="272" spans="1:43" ht="15">
      <c r="A272"/>
      <c r="B272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</row>
    <row r="273" spans="1:43" ht="15">
      <c r="A273"/>
      <c r="B273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</row>
    <row r="274" spans="1:43" ht="15">
      <c r="A274"/>
      <c r="B274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1:43" ht="15">
      <c r="A275"/>
      <c r="B275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1:43" ht="15">
      <c r="A276"/>
      <c r="B27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1:43" ht="15">
      <c r="A277"/>
      <c r="B27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</row>
    <row r="278" spans="1:43" ht="15">
      <c r="A278"/>
      <c r="B278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</row>
    <row r="279" spans="1:43" ht="15">
      <c r="A279"/>
      <c r="B279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1:43" ht="15">
      <c r="A280"/>
      <c r="B280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</row>
    <row r="281" spans="1:43" ht="15">
      <c r="A281"/>
      <c r="B281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</row>
    <row r="282" spans="1:43" ht="15">
      <c r="A282"/>
      <c r="B282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</row>
    <row r="283" spans="1:43" ht="15">
      <c r="A283"/>
      <c r="B283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</row>
    <row r="284" spans="1:43" ht="15">
      <c r="A284"/>
      <c r="B284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</row>
    <row r="285" spans="1:43" ht="15">
      <c r="A285"/>
      <c r="B285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</row>
    <row r="286" spans="1:43" ht="15">
      <c r="A286"/>
      <c r="B28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</row>
    <row r="287" spans="1:43" ht="15">
      <c r="A287"/>
      <c r="B28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</row>
    <row r="288" spans="1:43" ht="15">
      <c r="A288"/>
      <c r="B288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</row>
    <row r="289" spans="1:43" ht="15">
      <c r="A289"/>
      <c r="B289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</row>
    <row r="290" spans="1:43" ht="15">
      <c r="A290"/>
      <c r="B290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</row>
    <row r="291" spans="1:43" ht="15">
      <c r="A291"/>
      <c r="B291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</row>
    <row r="292" spans="1:43" ht="15">
      <c r="A292"/>
      <c r="B292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</row>
    <row r="293" spans="1:43" ht="15">
      <c r="A293"/>
      <c r="B293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</row>
    <row r="294" spans="1:43" ht="15">
      <c r="A294"/>
      <c r="B294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</row>
    <row r="295" spans="1:43" ht="15">
      <c r="A295"/>
      <c r="B295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</row>
    <row r="296" spans="1:43" ht="15">
      <c r="A296"/>
      <c r="B296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</row>
    <row r="297" spans="1:43" ht="15">
      <c r="A297"/>
      <c r="B29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</row>
    <row r="298" spans="1:43" ht="15">
      <c r="A298"/>
      <c r="B298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</row>
    <row r="299" spans="1:43" ht="15">
      <c r="A299"/>
      <c r="B299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</row>
    <row r="300" spans="1:43" ht="15">
      <c r="A300"/>
      <c r="B300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</row>
    <row r="301" spans="1:43" ht="15">
      <c r="A301"/>
      <c r="B301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</row>
    <row r="302" spans="1:43" ht="15">
      <c r="A302"/>
      <c r="B302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</row>
    <row r="303" spans="1:43" ht="15">
      <c r="A303"/>
      <c r="B303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</row>
    <row r="304" spans="1:43" ht="15">
      <c r="A304"/>
      <c r="B304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</row>
    <row r="305" spans="1:43" ht="15">
      <c r="A305"/>
      <c r="B305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</row>
    <row r="306" spans="1:43" ht="15">
      <c r="A306"/>
      <c r="B306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</row>
    <row r="307" spans="1:43" ht="15">
      <c r="A307"/>
      <c r="B30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</row>
    <row r="308" spans="1:43" ht="15">
      <c r="A308"/>
      <c r="B308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</row>
    <row r="309" spans="1:43" ht="15">
      <c r="A309"/>
      <c r="B309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</row>
    <row r="310" spans="1:43" ht="15">
      <c r="A310"/>
      <c r="B310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</row>
    <row r="311" spans="1:43" ht="15">
      <c r="A311"/>
      <c r="B311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</row>
    <row r="312" spans="1:43" ht="15">
      <c r="A312"/>
      <c r="B312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</row>
    <row r="313" spans="1:43" ht="15">
      <c r="A313"/>
      <c r="B313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</row>
    <row r="314" spans="1:43" ht="15">
      <c r="A314"/>
      <c r="B314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</row>
    <row r="315" spans="1:43" ht="15">
      <c r="A315"/>
      <c r="B315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</row>
    <row r="316" spans="1:43" ht="15">
      <c r="A316"/>
      <c r="B316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</row>
    <row r="317" spans="1:43" ht="15">
      <c r="A317"/>
      <c r="B3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</row>
    <row r="318" spans="1:43" ht="15">
      <c r="A318"/>
      <c r="B318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</row>
    <row r="319" spans="1:43" ht="15">
      <c r="A319"/>
      <c r="B319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</row>
    <row r="320" spans="1:43" ht="15">
      <c r="A320"/>
      <c r="B320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</row>
    <row r="321" spans="1:43" ht="15">
      <c r="A321"/>
      <c r="B321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</row>
    <row r="322" spans="1:43" ht="15">
      <c r="A322"/>
      <c r="B322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</row>
    <row r="323" spans="1:43" ht="15">
      <c r="A323"/>
      <c r="B323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</row>
    <row r="324" spans="1:43" ht="15">
      <c r="A324"/>
      <c r="B324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</row>
    <row r="325" spans="1:43" ht="15">
      <c r="A325"/>
      <c r="B325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</row>
    <row r="326" spans="1:43" ht="15">
      <c r="A326"/>
      <c r="B326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</row>
    <row r="327" spans="1:43" ht="15">
      <c r="A327"/>
      <c r="B32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</row>
    <row r="328" spans="1:43" ht="15">
      <c r="A328"/>
      <c r="B328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</row>
    <row r="329" spans="1:43" ht="15">
      <c r="A329"/>
      <c r="B329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</row>
    <row r="330" spans="1:43" ht="15">
      <c r="A330"/>
      <c r="B330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</row>
    <row r="331" spans="1:43" ht="15">
      <c r="A331"/>
      <c r="B331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</row>
    <row r="332" spans="1:43" ht="15">
      <c r="A332"/>
      <c r="B332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</row>
    <row r="333" spans="1:43" ht="15">
      <c r="A333"/>
      <c r="B333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</row>
    <row r="334" spans="1:43" ht="15">
      <c r="A334"/>
      <c r="B334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</row>
    <row r="335" spans="1:43" ht="15">
      <c r="A335"/>
      <c r="B335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</row>
    <row r="336" spans="1:43" ht="15">
      <c r="A336"/>
      <c r="B336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</row>
    <row r="337" spans="1:43" ht="15">
      <c r="A337"/>
      <c r="B33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</row>
    <row r="338" spans="1:43" ht="15">
      <c r="A338"/>
      <c r="B338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</row>
    <row r="339" spans="1:43" ht="15">
      <c r="A339"/>
      <c r="B339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</row>
    <row r="340" spans="1:43" ht="15">
      <c r="A340"/>
      <c r="B340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</row>
    <row r="341" spans="1:43" ht="15">
      <c r="A341"/>
      <c r="B341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</row>
    <row r="342" spans="1:43" ht="15">
      <c r="A342"/>
      <c r="B342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</row>
    <row r="343" spans="1:43" ht="15">
      <c r="A343"/>
      <c r="B343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</row>
    <row r="344" spans="1:43" ht="15">
      <c r="A344"/>
      <c r="B344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</row>
    <row r="345" spans="1:43" ht="15">
      <c r="A345"/>
      <c r="B345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</row>
    <row r="346" spans="1:43" ht="15">
      <c r="A346"/>
      <c r="B346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</row>
    <row r="347" spans="1:43" ht="15">
      <c r="A347"/>
      <c r="B34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</row>
    <row r="348" spans="1:43" ht="15">
      <c r="A348"/>
      <c r="B348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</row>
    <row r="349" spans="1:43" ht="15">
      <c r="A349"/>
      <c r="B349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</row>
    <row r="350" spans="1:43" ht="15">
      <c r="A350"/>
      <c r="B350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</row>
    <row r="351" spans="1:43" ht="15">
      <c r="A351"/>
      <c r="B351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</row>
    <row r="352" spans="1:43" ht="15">
      <c r="A352"/>
      <c r="B352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</row>
    <row r="353" spans="1:43" ht="15">
      <c r="A353"/>
      <c r="B353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</row>
    <row r="354" spans="1:43" ht="15">
      <c r="A354"/>
      <c r="B354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</row>
    <row r="355" spans="1:43" ht="15">
      <c r="A355"/>
      <c r="B355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</row>
    <row r="356" spans="1:43" ht="15">
      <c r="A356"/>
      <c r="B35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</row>
    <row r="357" spans="1:43" ht="15">
      <c r="A357"/>
      <c r="B35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</row>
    <row r="358" spans="1:43" ht="15">
      <c r="A358"/>
      <c r="B358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</row>
    <row r="359" spans="1:43" ht="15">
      <c r="A359"/>
      <c r="B359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</row>
    <row r="360" spans="1:43" ht="15">
      <c r="A360"/>
      <c r="B360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</row>
    <row r="361" spans="1:43" ht="15">
      <c r="A361"/>
      <c r="B361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</row>
    <row r="362" spans="1:43" ht="15">
      <c r="A362"/>
      <c r="B362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</row>
    <row r="363" spans="1:43" ht="15">
      <c r="A363"/>
      <c r="B363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</row>
    <row r="364" spans="1:43" ht="15">
      <c r="A364"/>
      <c r="B364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</row>
    <row r="365" spans="1:43" ht="15">
      <c r="A365"/>
      <c r="B365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</row>
    <row r="366" spans="1:43" ht="15">
      <c r="A366"/>
      <c r="B366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</row>
    <row r="367" spans="1:43" ht="15">
      <c r="A367"/>
      <c r="B36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</row>
    <row r="368" spans="1:43" ht="15">
      <c r="A368"/>
      <c r="B368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</row>
    <row r="369" spans="1:43" ht="15">
      <c r="A369"/>
      <c r="B369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</row>
    <row r="370" spans="1:43" ht="15">
      <c r="A370"/>
      <c r="B37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</row>
    <row r="371" spans="1:43" ht="15">
      <c r="A371"/>
      <c r="B371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</row>
    <row r="372" spans="1:43" ht="15">
      <c r="A372"/>
      <c r="B372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</row>
    <row r="373" spans="1:43" ht="15">
      <c r="A373"/>
      <c r="B373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</row>
    <row r="374" spans="1:43" ht="15">
      <c r="A374"/>
      <c r="B374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</row>
    <row r="375" spans="1:43" ht="15">
      <c r="A375"/>
      <c r="B375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</row>
    <row r="376" spans="1:43" ht="15">
      <c r="A376"/>
      <c r="B376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</row>
    <row r="377" spans="1:43" ht="15">
      <c r="A377"/>
      <c r="B37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</row>
    <row r="378" spans="1:43" ht="15">
      <c r="A378"/>
      <c r="B378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</row>
    <row r="379" spans="1:43" ht="15">
      <c r="A379"/>
      <c r="B379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</row>
    <row r="380" spans="1:43" ht="15">
      <c r="A380"/>
      <c r="B38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</row>
    <row r="381" spans="1:43" ht="15">
      <c r="A381"/>
      <c r="B381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</row>
    <row r="382" spans="1:43" ht="15">
      <c r="A382"/>
      <c r="B382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</row>
    <row r="383" spans="1:43" ht="15">
      <c r="A383"/>
      <c r="B383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</row>
    <row r="384" spans="1:43" ht="15">
      <c r="A384"/>
      <c r="B384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</row>
    <row r="385" spans="1:43" ht="15">
      <c r="A385"/>
      <c r="B385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</row>
    <row r="386" spans="1:43" ht="15">
      <c r="A386"/>
      <c r="B386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</row>
    <row r="387" spans="1:43" ht="15">
      <c r="A387"/>
      <c r="B38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</row>
    <row r="388" spans="1:43" ht="15">
      <c r="A388"/>
      <c r="B38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</row>
    <row r="389" spans="1:43" ht="15">
      <c r="A389"/>
      <c r="B389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</row>
    <row r="390" spans="1:43" ht="15">
      <c r="A390"/>
      <c r="B390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</row>
    <row r="391" spans="1:43" ht="15">
      <c r="A391"/>
      <c r="B39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</row>
    <row r="392" spans="1:43" ht="15">
      <c r="A392"/>
      <c r="B392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</row>
    <row r="393" spans="1:43" ht="15">
      <c r="A393"/>
      <c r="B393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</row>
    <row r="394" spans="1:43" ht="15">
      <c r="A394"/>
      <c r="B394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</row>
    <row r="395" spans="1:43" ht="15">
      <c r="A395"/>
      <c r="B395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</row>
    <row r="396" spans="1:43" ht="15">
      <c r="A396"/>
      <c r="B396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</row>
    <row r="397" spans="1:43" ht="15">
      <c r="A397"/>
      <c r="B39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</row>
    <row r="398" spans="1:43" ht="15">
      <c r="A398"/>
      <c r="B398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</row>
    <row r="399" spans="1:43" ht="15">
      <c r="A399"/>
      <c r="B399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</row>
    <row r="400" spans="1:43" ht="15">
      <c r="A400"/>
      <c r="B400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</row>
    <row r="401" spans="1:43" ht="15">
      <c r="A401"/>
      <c r="B401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</row>
    <row r="402" spans="1:43" ht="15">
      <c r="A402"/>
      <c r="B402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</row>
    <row r="403" spans="1:43" ht="15">
      <c r="A403"/>
      <c r="B403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</row>
    <row r="404" spans="1:43" ht="15">
      <c r="A404"/>
      <c r="B404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</row>
    <row r="405" spans="1:43" ht="15">
      <c r="A405"/>
      <c r="B405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</row>
    <row r="406" spans="1:43" ht="15">
      <c r="A406"/>
      <c r="B406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</row>
    <row r="407" spans="1:43" ht="15">
      <c r="A407"/>
      <c r="B40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</row>
    <row r="408" spans="1:43" ht="15">
      <c r="A408"/>
      <c r="B408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</row>
    <row r="409" spans="1:43" ht="15">
      <c r="A409"/>
      <c r="B409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</row>
    <row r="410" spans="1:43" ht="15">
      <c r="A410"/>
      <c r="B410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</row>
    <row r="411" spans="1:43" ht="15">
      <c r="A411"/>
      <c r="B411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</row>
    <row r="412" spans="1:43" ht="15">
      <c r="A412"/>
      <c r="B412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</row>
    <row r="413" spans="1:43" ht="15">
      <c r="A413"/>
      <c r="B413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</row>
    <row r="414" spans="1:43" ht="15">
      <c r="A414"/>
      <c r="B414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</row>
    <row r="415" spans="1:43" ht="15">
      <c r="A415"/>
      <c r="B415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</row>
    <row r="416" spans="1:43" ht="15">
      <c r="A416"/>
      <c r="B416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</row>
    <row r="417" spans="1:43" ht="15">
      <c r="A417"/>
      <c r="B4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</row>
    <row r="418" spans="1:43" ht="15">
      <c r="A418"/>
      <c r="B418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</row>
    <row r="419" spans="1:43" ht="15">
      <c r="A419"/>
      <c r="B419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</row>
    <row r="420" spans="1:43" ht="15">
      <c r="A420"/>
      <c r="B420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</row>
    <row r="421" spans="1:43" ht="15">
      <c r="A421"/>
      <c r="B421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</row>
    <row r="422" spans="1:43" ht="15">
      <c r="A422"/>
      <c r="B422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</row>
    <row r="423" spans="1:43" ht="15">
      <c r="A423"/>
      <c r="B423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</row>
    <row r="424" spans="1:43" ht="15">
      <c r="A424"/>
      <c r="B424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</row>
    <row r="425" spans="1:43" ht="15">
      <c r="A425"/>
      <c r="B425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</row>
    <row r="426" spans="1:43" ht="15">
      <c r="A426"/>
      <c r="B426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</row>
    <row r="427" spans="1:43" ht="15">
      <c r="A427"/>
      <c r="B42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Q294"/>
  <sheetViews>
    <sheetView showGridLines="0" workbookViewId="0" topLeftCell="A1">
      <pane xSplit="1" topLeftCell="B1" activePane="topRight" state="frozen"/>
      <selection pane="topLeft" activeCell="A1" activeCellId="11" sqref="A84:XFD84 A73:XFD73 A71:XFD71 A62:XFD62 A55:XFD55 A47:XFD47 A29:XFD29 A24:XFD24 A16:XFD16 A11:XFD11 A6:XFD6 A1:XFD1"/>
      <selection pane="topRight" activeCell="A1" sqref="A1"/>
    </sheetView>
  </sheetViews>
  <sheetFormatPr defaultColWidth="11.421875" defaultRowHeight="15" outlineLevelCol="1"/>
  <cols>
    <col min="1" max="1" width="54.8515625" style="17" customWidth="1"/>
    <col min="2" max="2" width="2.00390625" style="17" customWidth="1"/>
    <col min="3" max="6" width="11.57421875" style="33" hidden="1" customWidth="1" outlineLevel="1"/>
    <col min="7" max="7" width="11.57421875" style="82" customWidth="1" collapsed="1"/>
    <col min="8" max="11" width="11.57421875" style="33" hidden="1" customWidth="1" outlineLevel="1"/>
    <col min="12" max="12" width="11.57421875" style="82" customWidth="1" collapsed="1"/>
    <col min="13" max="16" width="11.57421875" style="33" hidden="1" customWidth="1" outlineLevel="1"/>
    <col min="17" max="17" width="11.57421875" style="82" customWidth="1" collapsed="1"/>
    <col min="18" max="21" width="11.57421875" style="33" hidden="1" customWidth="1" outlineLevel="1"/>
    <col min="22" max="22" width="11.57421875" style="82" customWidth="1" collapsed="1"/>
    <col min="23" max="26" width="11.57421875" style="33" hidden="1" customWidth="1" outlineLevel="1"/>
    <col min="27" max="27" width="11.57421875" style="82" customWidth="1" collapsed="1"/>
    <col min="28" max="31" width="11.57421875" style="33" hidden="1" customWidth="1" outlineLevel="1"/>
    <col min="32" max="32" width="11.57421875" style="82" customWidth="1" collapsed="1"/>
    <col min="33" max="36" width="11.57421875" style="33" hidden="1" customWidth="1" outlineLevel="1"/>
    <col min="37" max="37" width="11.57421875" style="82" customWidth="1" collapsed="1"/>
    <col min="38" max="41" width="11.57421875" style="82" hidden="1" customWidth="1" outlineLevel="1"/>
    <col min="42" max="42" width="11.57421875" style="82" customWidth="1" collapsed="1"/>
    <col min="43" max="43" width="11.57421875" style="82" customWidth="1" outlineLevel="1"/>
  </cols>
  <sheetData>
    <row r="1" spans="1:43" ht="16" thickBot="1">
      <c r="A1" s="83" t="s">
        <v>71</v>
      </c>
      <c r="B1" s="2"/>
      <c r="C1" s="3" t="s">
        <v>170</v>
      </c>
      <c r="D1" s="3" t="s">
        <v>171</v>
      </c>
      <c r="E1" s="3" t="s">
        <v>172</v>
      </c>
      <c r="F1" s="3" t="s">
        <v>173</v>
      </c>
      <c r="G1" s="4">
        <v>2015</v>
      </c>
      <c r="H1" s="3" t="s">
        <v>174</v>
      </c>
      <c r="I1" s="3" t="s">
        <v>175</v>
      </c>
      <c r="J1" s="3" t="s">
        <v>176</v>
      </c>
      <c r="K1" s="3" t="s">
        <v>177</v>
      </c>
      <c r="L1" s="4">
        <v>2016</v>
      </c>
      <c r="M1" s="3" t="s">
        <v>178</v>
      </c>
      <c r="N1" s="3" t="s">
        <v>179</v>
      </c>
      <c r="O1" s="3" t="s">
        <v>180</v>
      </c>
      <c r="P1" s="3" t="s">
        <v>181</v>
      </c>
      <c r="Q1" s="4">
        <v>2017</v>
      </c>
      <c r="R1" s="3" t="s">
        <v>182</v>
      </c>
      <c r="S1" s="3" t="s">
        <v>183</v>
      </c>
      <c r="T1" s="3" t="s">
        <v>184</v>
      </c>
      <c r="U1" s="3" t="s">
        <v>185</v>
      </c>
      <c r="V1" s="4">
        <v>2018</v>
      </c>
      <c r="W1" s="3" t="s">
        <v>186</v>
      </c>
      <c r="X1" s="3" t="s">
        <v>187</v>
      </c>
      <c r="Y1" s="3" t="s">
        <v>188</v>
      </c>
      <c r="Z1" s="3" t="s">
        <v>189</v>
      </c>
      <c r="AA1" s="4">
        <v>2019</v>
      </c>
      <c r="AB1" s="3" t="s">
        <v>190</v>
      </c>
      <c r="AC1" s="3" t="s">
        <v>191</v>
      </c>
      <c r="AD1" s="3" t="s">
        <v>192</v>
      </c>
      <c r="AE1" s="3" t="s">
        <v>193</v>
      </c>
      <c r="AF1" s="4">
        <v>2020</v>
      </c>
      <c r="AG1" s="3" t="s">
        <v>194</v>
      </c>
      <c r="AH1" s="3" t="s">
        <v>195</v>
      </c>
      <c r="AI1" s="3" t="s">
        <v>196</v>
      </c>
      <c r="AJ1" s="3" t="s">
        <v>197</v>
      </c>
      <c r="AK1" s="4">
        <v>2021</v>
      </c>
      <c r="AL1" s="3" t="s">
        <v>198</v>
      </c>
      <c r="AM1" s="3" t="s">
        <v>199</v>
      </c>
      <c r="AN1" s="3" t="s">
        <v>200</v>
      </c>
      <c r="AO1" s="3" t="s">
        <v>201</v>
      </c>
      <c r="AP1" s="4">
        <v>2022</v>
      </c>
      <c r="AQ1" s="3" t="s">
        <v>202</v>
      </c>
    </row>
    <row r="2" spans="1:43" ht="15">
      <c r="A2" s="85" t="s">
        <v>72</v>
      </c>
      <c r="B2" s="5"/>
      <c r="C2" s="86">
        <v>46</v>
      </c>
      <c r="D2" s="86">
        <v>48</v>
      </c>
      <c r="E2" s="86">
        <v>55.7116304347826</v>
      </c>
      <c r="F2" s="86">
        <v>51.237717391304336</v>
      </c>
      <c r="G2" s="87">
        <v>50.23733695652173</v>
      </c>
      <c r="H2" s="86">
        <v>30.7</v>
      </c>
      <c r="I2" s="86">
        <v>30</v>
      </c>
      <c r="J2" s="86">
        <v>41.7446</v>
      </c>
      <c r="K2" s="86">
        <v>56.51333333333334</v>
      </c>
      <c r="L2" s="87">
        <v>39.82258064516129</v>
      </c>
      <c r="M2" s="86">
        <v>55.4</v>
      </c>
      <c r="N2" s="86">
        <v>47.15</v>
      </c>
      <c r="O2" s="86">
        <v>48.4666</v>
      </c>
      <c r="P2" s="86">
        <v>57.5</v>
      </c>
      <c r="Q2" s="87">
        <v>52.12</v>
      </c>
      <c r="R2" s="86">
        <v>48.334</v>
      </c>
      <c r="S2" s="86">
        <v>50.3686</v>
      </c>
      <c r="T2" s="86">
        <v>65.85739130434781</v>
      </c>
      <c r="U2" s="86">
        <v>62.95717391304349</v>
      </c>
      <c r="V2" s="87">
        <v>57.44561643835622</v>
      </c>
      <c r="W2" s="86">
        <v>54.837444444444486</v>
      </c>
      <c r="X2" s="86">
        <v>48.5489011</v>
      </c>
      <c r="Y2" s="86">
        <v>46.78</v>
      </c>
      <c r="Z2" s="86">
        <v>40.915</v>
      </c>
      <c r="AA2" s="87">
        <v>47.60545205</v>
      </c>
      <c r="AB2" s="86">
        <v>34.9</v>
      </c>
      <c r="AC2" s="86">
        <v>23.2</v>
      </c>
      <c r="AD2" s="86">
        <v>37.6</v>
      </c>
      <c r="AE2" s="86">
        <v>40.2</v>
      </c>
      <c r="AF2" s="87">
        <v>33.974999999999994</v>
      </c>
      <c r="AG2" s="86">
        <v>44.7</v>
      </c>
      <c r="AH2" s="86">
        <v>71.8</v>
      </c>
      <c r="AI2" s="86">
        <v>118.2</v>
      </c>
      <c r="AJ2" s="86">
        <v>210.9</v>
      </c>
      <c r="AK2" s="87">
        <v>111.4</v>
      </c>
      <c r="AL2" s="86">
        <v>228.4</v>
      </c>
      <c r="AM2" s="88">
        <v>182.76</v>
      </c>
      <c r="AN2" s="88">
        <v>146.2</v>
      </c>
      <c r="AO2" s="88">
        <v>113.2</v>
      </c>
      <c r="AP2" s="87">
        <v>167.6</v>
      </c>
      <c r="AQ2" s="86">
        <v>97.55</v>
      </c>
    </row>
    <row r="3" spans="2:43" ht="16" thickBot="1">
      <c r="B3" s="9"/>
      <c r="G3" s="33"/>
      <c r="L3" s="33"/>
      <c r="Q3" s="33"/>
      <c r="R3" s="34"/>
      <c r="S3" s="34"/>
      <c r="T3" s="34"/>
      <c r="U3" s="34"/>
      <c r="V3" s="33"/>
      <c r="W3" s="34"/>
      <c r="X3" s="34"/>
      <c r="Y3" s="34"/>
      <c r="Z3" s="34"/>
      <c r="AA3" s="33"/>
      <c r="AB3" s="34"/>
      <c r="AC3" s="34"/>
      <c r="AD3" s="34"/>
      <c r="AE3" s="34"/>
      <c r="AF3" s="33"/>
      <c r="AG3" s="34"/>
      <c r="AH3" s="34"/>
      <c r="AI3" s="34"/>
      <c r="AJ3" s="34"/>
      <c r="AK3" s="33"/>
      <c r="AL3" s="34"/>
      <c r="AM3" s="34"/>
      <c r="AN3" s="34"/>
      <c r="AO3" s="34"/>
      <c r="AP3" s="33"/>
      <c r="AQ3" s="34"/>
    </row>
    <row r="4" spans="1:43" ht="16" thickBot="1">
      <c r="A4" s="77" t="s">
        <v>73</v>
      </c>
      <c r="B4" s="9"/>
      <c r="C4" s="3" t="str">
        <f>C1</f>
        <v>1Q15</v>
      </c>
      <c r="D4" s="3" t="str">
        <f>D1</f>
        <v>2Q15</v>
      </c>
      <c r="E4" s="3" t="str">
        <f>E1</f>
        <v>3Q15</v>
      </c>
      <c r="F4" s="3" t="str">
        <f>F1</f>
        <v>4Q15</v>
      </c>
      <c r="G4" s="4">
        <f>G1</f>
        <v>2015</v>
      </c>
      <c r="H4" s="3" t="str">
        <f aca="true" t="shared" si="0" ref="H4:AP4">H1</f>
        <v>1Q16</v>
      </c>
      <c r="I4" s="3" t="str">
        <f t="shared" si="0"/>
        <v>2Q16</v>
      </c>
      <c r="J4" s="3" t="str">
        <f t="shared" si="0"/>
        <v>3Q16</v>
      </c>
      <c r="K4" s="3" t="str">
        <f t="shared" si="0"/>
        <v>4Q16</v>
      </c>
      <c r="L4" s="4">
        <f t="shared" si="0"/>
        <v>2016</v>
      </c>
      <c r="M4" s="3" t="str">
        <f t="shared" si="0"/>
        <v>1Q17</v>
      </c>
      <c r="N4" s="3" t="str">
        <f t="shared" si="0"/>
        <v>2Q17</v>
      </c>
      <c r="O4" s="3" t="str">
        <f t="shared" si="0"/>
        <v>3Q17</v>
      </c>
      <c r="P4" s="3" t="str">
        <f t="shared" si="0"/>
        <v>4Q17</v>
      </c>
      <c r="Q4" s="4">
        <f t="shared" si="0"/>
        <v>2017</v>
      </c>
      <c r="R4" s="3" t="str">
        <f t="shared" si="0"/>
        <v>1Q18</v>
      </c>
      <c r="S4" s="3" t="str">
        <f t="shared" si="0"/>
        <v>2Q18</v>
      </c>
      <c r="T4" s="3">
        <f>Q1</f>
        <v>2017</v>
      </c>
      <c r="U4" s="3" t="str">
        <f t="shared" si="0"/>
        <v>4Q18</v>
      </c>
      <c r="V4" s="4">
        <f t="shared" si="0"/>
        <v>2018</v>
      </c>
      <c r="W4" s="3" t="str">
        <f t="shared" si="0"/>
        <v>1Q19</v>
      </c>
      <c r="X4" s="3" t="str">
        <f t="shared" si="0"/>
        <v>2Q19</v>
      </c>
      <c r="Y4" s="3" t="str">
        <f t="shared" si="0"/>
        <v>3Q19</v>
      </c>
      <c r="Z4" s="3" t="str">
        <f t="shared" si="0"/>
        <v>4Q19</v>
      </c>
      <c r="AA4" s="4">
        <f t="shared" si="0"/>
        <v>2019</v>
      </c>
      <c r="AB4" s="3" t="str">
        <f t="shared" si="0"/>
        <v>1Q20</v>
      </c>
      <c r="AC4" s="3" t="str">
        <f t="shared" si="0"/>
        <v>2Q20</v>
      </c>
      <c r="AD4" s="3" t="str">
        <f t="shared" si="0"/>
        <v>3Q20</v>
      </c>
      <c r="AE4" s="3" t="str">
        <f t="shared" si="0"/>
        <v>4Q20</v>
      </c>
      <c r="AF4" s="4">
        <f t="shared" si="0"/>
        <v>2020</v>
      </c>
      <c r="AG4" s="3" t="str">
        <f t="shared" si="0"/>
        <v>1Q21</v>
      </c>
      <c r="AH4" s="3" t="str">
        <f t="shared" si="0"/>
        <v>2Q21</v>
      </c>
      <c r="AI4" s="3" t="str">
        <f t="shared" si="0"/>
        <v>3Q21</v>
      </c>
      <c r="AJ4" s="3" t="str">
        <f t="shared" si="0"/>
        <v>4Q21</v>
      </c>
      <c r="AK4" s="4">
        <f t="shared" si="0"/>
        <v>2021</v>
      </c>
      <c r="AL4" s="3" t="str">
        <f t="shared" si="0"/>
        <v>1Q22</v>
      </c>
      <c r="AM4" s="3" t="str">
        <f t="shared" si="0"/>
        <v>2Q22</v>
      </c>
      <c r="AN4" s="3" t="str">
        <f t="shared" si="0"/>
        <v>3Q22</v>
      </c>
      <c r="AO4" s="3" t="str">
        <f t="shared" si="0"/>
        <v>4Q22</v>
      </c>
      <c r="AP4" s="4">
        <f t="shared" si="0"/>
        <v>2022</v>
      </c>
      <c r="AQ4" s="3" t="s">
        <v>202</v>
      </c>
    </row>
    <row r="5" spans="1:43" ht="15">
      <c r="A5" s="9" t="s">
        <v>74</v>
      </c>
      <c r="B5" s="20"/>
      <c r="C5" s="34">
        <v>34139.8</v>
      </c>
      <c r="D5" s="34">
        <v>34869.399999999994</v>
      </c>
      <c r="E5" s="34">
        <v>45503</v>
      </c>
      <c r="F5" s="34">
        <v>46125.7</v>
      </c>
      <c r="G5" s="35">
        <v>160637.9</v>
      </c>
      <c r="H5" s="34">
        <v>41202.600000000006</v>
      </c>
      <c r="I5" s="34">
        <v>9271.3</v>
      </c>
      <c r="J5" s="34">
        <v>53156.700000000004</v>
      </c>
      <c r="K5" s="34">
        <v>50683.6</v>
      </c>
      <c r="L5" s="35">
        <v>154314.2</v>
      </c>
      <c r="M5" s="34">
        <v>47290.649999999994</v>
      </c>
      <c r="N5" s="34">
        <v>39930.5</v>
      </c>
      <c r="O5" s="34">
        <v>43895.09999999999</v>
      </c>
      <c r="P5" s="34">
        <v>42724</v>
      </c>
      <c r="Q5" s="35">
        <v>173840.55</v>
      </c>
      <c r="R5" s="34">
        <v>36022.7</v>
      </c>
      <c r="S5" s="34">
        <v>37118.100000000006</v>
      </c>
      <c r="T5" s="34">
        <v>38925</v>
      </c>
      <c r="U5" s="34">
        <v>36574</v>
      </c>
      <c r="V5" s="35">
        <v>148640</v>
      </c>
      <c r="W5" s="34">
        <v>34790.25</v>
      </c>
      <c r="X5" s="34">
        <v>13976</v>
      </c>
      <c r="Y5" s="34">
        <v>51175.5</v>
      </c>
      <c r="Z5" s="34">
        <v>55784.66</v>
      </c>
      <c r="AA5" s="35">
        <v>155726</v>
      </c>
      <c r="AB5" s="34">
        <v>28138.8</v>
      </c>
      <c r="AC5" s="34">
        <v>0</v>
      </c>
      <c r="AD5" s="34">
        <v>24694.5</v>
      </c>
      <c r="AE5" s="34">
        <v>53899.892</v>
      </c>
      <c r="AF5" s="35">
        <v>106733.19200000001</v>
      </c>
      <c r="AG5" s="34">
        <v>37309.724</v>
      </c>
      <c r="AH5" s="34">
        <v>48531.256</v>
      </c>
      <c r="AI5" s="34">
        <v>52859.698000000004</v>
      </c>
      <c r="AJ5" s="34">
        <v>54536.64199999999</v>
      </c>
      <c r="AK5" s="35">
        <v>193237.32</v>
      </c>
      <c r="AL5" s="34">
        <v>52163.509999999995</v>
      </c>
      <c r="AM5" s="34">
        <v>44786.374</v>
      </c>
      <c r="AN5" s="34">
        <v>39160.05</v>
      </c>
      <c r="AO5" s="34">
        <v>0</v>
      </c>
      <c r="AP5" s="35">
        <v>136109.934</v>
      </c>
      <c r="AQ5" s="34">
        <v>34712.03</v>
      </c>
    </row>
    <row r="6" spans="1:43" ht="15">
      <c r="A6" s="9" t="s">
        <v>75</v>
      </c>
      <c r="C6" s="34"/>
      <c r="D6" s="34"/>
      <c r="E6" s="34"/>
      <c r="F6" s="34"/>
      <c r="G6" s="35"/>
      <c r="H6" s="34"/>
      <c r="I6" s="34"/>
      <c r="J6" s="34"/>
      <c r="K6" s="34"/>
      <c r="L6" s="35"/>
      <c r="M6" s="34">
        <v>21204.510000000002</v>
      </c>
      <c r="N6" s="34">
        <v>19869.256</v>
      </c>
      <c r="O6" s="34">
        <v>19012.157</v>
      </c>
      <c r="P6" s="34">
        <v>16973.53</v>
      </c>
      <c r="Q6" s="35">
        <v>77059.45300000001</v>
      </c>
      <c r="R6" s="34">
        <v>24404.344</v>
      </c>
      <c r="S6" s="34">
        <v>20788.356</v>
      </c>
      <c r="T6" s="34">
        <v>21658.483999999997</v>
      </c>
      <c r="U6" s="34">
        <v>12498</v>
      </c>
      <c r="V6" s="35">
        <v>79349</v>
      </c>
      <c r="W6" s="34">
        <v>18888</v>
      </c>
      <c r="X6" s="34">
        <v>21219</v>
      </c>
      <c r="Y6" s="34">
        <v>13788.029999999999</v>
      </c>
      <c r="Z6" s="34">
        <v>17419.64</v>
      </c>
      <c r="AA6" s="35">
        <v>71315</v>
      </c>
      <c r="AB6" s="34">
        <v>24181.834000000003</v>
      </c>
      <c r="AC6" s="34">
        <v>21926.554</v>
      </c>
      <c r="AD6" s="34">
        <v>24621.958</v>
      </c>
      <c r="AE6" s="34">
        <v>17913.409</v>
      </c>
      <c r="AF6" s="35">
        <v>88643.755</v>
      </c>
      <c r="AG6" s="34">
        <v>21852.168</v>
      </c>
      <c r="AH6" s="34">
        <v>21779.02500000001</v>
      </c>
      <c r="AI6" s="34">
        <v>23284.100000000002</v>
      </c>
      <c r="AJ6" s="34">
        <v>25113.43</v>
      </c>
      <c r="AK6" s="35">
        <v>92028.72300000003</v>
      </c>
      <c r="AL6" s="34">
        <v>26151.882999999954</v>
      </c>
      <c r="AM6" s="34">
        <v>21301.558999999994</v>
      </c>
      <c r="AN6" s="34">
        <v>19102.95800000006</v>
      </c>
      <c r="AO6" s="34">
        <v>14368.927999999996</v>
      </c>
      <c r="AP6" s="35">
        <v>80925.328</v>
      </c>
      <c r="AQ6" s="34">
        <v>16835.813000000002</v>
      </c>
    </row>
    <row r="7" spans="1:43" ht="15">
      <c r="A7" s="9" t="s">
        <v>76</v>
      </c>
      <c r="C7" s="34"/>
      <c r="D7" s="34"/>
      <c r="E7" s="34"/>
      <c r="F7" s="34"/>
      <c r="G7" s="35"/>
      <c r="H7" s="34"/>
      <c r="I7" s="34"/>
      <c r="J7" s="34"/>
      <c r="K7" s="34"/>
      <c r="L7" s="35"/>
      <c r="M7" s="34">
        <v>23354.97</v>
      </c>
      <c r="N7" s="34">
        <v>19322.904000000002</v>
      </c>
      <c r="O7" s="34">
        <v>24994.666</v>
      </c>
      <c r="P7" s="34">
        <v>23070.763</v>
      </c>
      <c r="Q7" s="35">
        <v>90743.30299999999</v>
      </c>
      <c r="R7" s="34">
        <v>23141.024</v>
      </c>
      <c r="S7" s="34">
        <v>22031.025999999998</v>
      </c>
      <c r="T7" s="34">
        <v>23604.579999999998</v>
      </c>
      <c r="U7" s="34">
        <v>24001</v>
      </c>
      <c r="V7" s="35">
        <v>92778</v>
      </c>
      <c r="W7" s="34">
        <v>22545.339999999997</v>
      </c>
      <c r="X7" s="34">
        <v>23372.13</v>
      </c>
      <c r="Y7" s="34">
        <v>23955.27</v>
      </c>
      <c r="Z7" s="34">
        <v>24295.79</v>
      </c>
      <c r="AA7" s="35">
        <v>94169</v>
      </c>
      <c r="AB7" s="34">
        <v>7359.937</v>
      </c>
      <c r="AC7" s="34">
        <v>25910.481</v>
      </c>
      <c r="AD7" s="34">
        <v>22989.936</v>
      </c>
      <c r="AE7" s="34">
        <v>25400.408999999985</v>
      </c>
      <c r="AF7" s="35">
        <v>81660.76299999999</v>
      </c>
      <c r="AG7" s="34">
        <v>25325.314000000002</v>
      </c>
      <c r="AH7" s="34">
        <v>24157.61699999999</v>
      </c>
      <c r="AI7" s="34">
        <v>25843.150999999998</v>
      </c>
      <c r="AJ7" s="34">
        <v>26319.410000000003</v>
      </c>
      <c r="AK7" s="35">
        <v>101645.49199999998</v>
      </c>
      <c r="AL7" s="34">
        <v>25238.922999999973</v>
      </c>
      <c r="AM7" s="34">
        <v>23483.922999999995</v>
      </c>
      <c r="AN7" s="34">
        <v>18771.75400000003</v>
      </c>
      <c r="AO7" s="34">
        <v>3047.04</v>
      </c>
      <c r="AP7" s="35">
        <v>70541.64</v>
      </c>
      <c r="AQ7" s="34">
        <v>0</v>
      </c>
    </row>
    <row r="8" spans="1:43" ht="15">
      <c r="A8" s="9" t="s">
        <v>77</v>
      </c>
      <c r="C8" s="34"/>
      <c r="D8" s="34"/>
      <c r="E8" s="34"/>
      <c r="F8" s="34"/>
      <c r="G8" s="35"/>
      <c r="H8" s="34"/>
      <c r="I8" s="34"/>
      <c r="J8" s="34"/>
      <c r="K8" s="34"/>
      <c r="L8" s="35"/>
      <c r="M8" s="34"/>
      <c r="N8" s="34"/>
      <c r="O8" s="34">
        <v>32429.374699345997</v>
      </c>
      <c r="P8" s="34">
        <v>49233.6666</v>
      </c>
      <c r="Q8" s="35">
        <v>81663.04000000001</v>
      </c>
      <c r="R8" s="34">
        <v>49311.49723791799</v>
      </c>
      <c r="S8" s="34">
        <v>42701.7227619</v>
      </c>
      <c r="T8" s="34">
        <v>48423.0222042</v>
      </c>
      <c r="U8" s="34">
        <v>27101.194</v>
      </c>
      <c r="V8" s="35">
        <v>167537</v>
      </c>
      <c r="W8" s="34">
        <v>51951.93</v>
      </c>
      <c r="X8" s="34">
        <v>48172.62</v>
      </c>
      <c r="Y8" s="34">
        <v>44758.89</v>
      </c>
      <c r="Z8" s="34">
        <v>51030.65</v>
      </c>
      <c r="AA8" s="35">
        <v>195915</v>
      </c>
      <c r="AB8" s="34">
        <v>50292.624383899994</v>
      </c>
      <c r="AC8" s="34">
        <v>47186.575723999995</v>
      </c>
      <c r="AD8" s="34">
        <v>50851.8357305</v>
      </c>
      <c r="AE8" s="34">
        <v>48039.984161600005</v>
      </c>
      <c r="AF8" s="35">
        <v>196371.02</v>
      </c>
      <c r="AG8" s="34">
        <v>44038.177431200005</v>
      </c>
      <c r="AH8" s="34">
        <v>50570.69413850001</v>
      </c>
      <c r="AI8" s="34">
        <v>49289.669</v>
      </c>
      <c r="AJ8" s="34">
        <v>39571.8015458</v>
      </c>
      <c r="AK8" s="35">
        <v>183470.34211549998</v>
      </c>
      <c r="AL8" s="34">
        <v>48340.562353299996</v>
      </c>
      <c r="AM8" s="34">
        <v>37223</v>
      </c>
      <c r="AN8" s="34">
        <v>24359.47044035203</v>
      </c>
      <c r="AO8" s="34">
        <v>35870.525184099984</v>
      </c>
      <c r="AP8" s="35">
        <v>145793.3251841</v>
      </c>
      <c r="AQ8" s="34">
        <v>29121.667962096</v>
      </c>
    </row>
    <row r="9" spans="1:43" ht="15">
      <c r="A9" s="9" t="s">
        <v>78</v>
      </c>
      <c r="C9" s="34"/>
      <c r="D9" s="34"/>
      <c r="E9" s="34"/>
      <c r="F9" s="34"/>
      <c r="G9" s="35"/>
      <c r="H9" s="34"/>
      <c r="I9" s="34"/>
      <c r="J9" s="34"/>
      <c r="K9" s="34"/>
      <c r="L9" s="35"/>
      <c r="M9" s="34"/>
      <c r="N9" s="34"/>
      <c r="O9" s="34"/>
      <c r="P9" s="34"/>
      <c r="Q9" s="35"/>
      <c r="R9" s="34"/>
      <c r="S9" s="34"/>
      <c r="T9" s="34"/>
      <c r="U9" s="34">
        <v>1125</v>
      </c>
      <c r="V9" s="35">
        <v>1125</v>
      </c>
      <c r="W9" s="34">
        <v>11376.01</v>
      </c>
      <c r="X9" s="34">
        <v>27909.96</v>
      </c>
      <c r="Y9" s="34">
        <v>28059.2</v>
      </c>
      <c r="Z9" s="34">
        <v>4669.59</v>
      </c>
      <c r="AA9" s="35">
        <v>72015</v>
      </c>
      <c r="AB9" s="34">
        <v>5706.67114</v>
      </c>
      <c r="AC9" s="34">
        <v>19126.75666000001</v>
      </c>
      <c r="AD9" s="34">
        <v>27842.61356</v>
      </c>
      <c r="AE9" s="34">
        <v>7198.45523999998</v>
      </c>
      <c r="AF9" s="35">
        <v>59874.4966</v>
      </c>
      <c r="AG9" s="34">
        <v>0</v>
      </c>
      <c r="AH9" s="34">
        <v>0</v>
      </c>
      <c r="AI9" s="34">
        <v>0</v>
      </c>
      <c r="AJ9" s="34">
        <v>0</v>
      </c>
      <c r="AK9" s="35">
        <v>0</v>
      </c>
      <c r="AL9" s="34">
        <v>0</v>
      </c>
      <c r="AM9" s="34">
        <v>0</v>
      </c>
      <c r="AN9" s="34">
        <v>0</v>
      </c>
      <c r="AO9" s="34">
        <v>0</v>
      </c>
      <c r="AP9" s="35">
        <v>0</v>
      </c>
      <c r="AQ9" s="34">
        <v>0</v>
      </c>
    </row>
    <row r="10" spans="1:43" ht="15">
      <c r="A10" s="5" t="s">
        <v>79</v>
      </c>
      <c r="B10" s="2"/>
      <c r="C10" s="34">
        <v>94369.36</v>
      </c>
      <c r="D10" s="34">
        <v>48624.75</v>
      </c>
      <c r="E10" s="34">
        <v>99233.47600000001</v>
      </c>
      <c r="F10" s="34">
        <v>82754.06</v>
      </c>
      <c r="G10" s="35">
        <v>324981.646</v>
      </c>
      <c r="H10" s="34">
        <v>75081.66</v>
      </c>
      <c r="I10" s="34">
        <v>62134.09</v>
      </c>
      <c r="J10" s="34">
        <v>99128.20000000001</v>
      </c>
      <c r="K10" s="34">
        <v>100850.16</v>
      </c>
      <c r="L10" s="35">
        <v>337194.11</v>
      </c>
      <c r="M10" s="34">
        <v>85918.5</v>
      </c>
      <c r="N10" s="34">
        <v>51110.966</v>
      </c>
      <c r="O10" s="34">
        <v>97792.95999999999</v>
      </c>
      <c r="P10" s="34">
        <v>91532.28199999999</v>
      </c>
      <c r="Q10" s="35">
        <v>326354.708</v>
      </c>
      <c r="R10" s="34">
        <v>67275.80799999999</v>
      </c>
      <c r="S10" s="34">
        <v>67628.768</v>
      </c>
      <c r="T10" s="34">
        <v>94498.952</v>
      </c>
      <c r="U10" s="34">
        <v>70516</v>
      </c>
      <c r="V10" s="35">
        <v>299919</v>
      </c>
      <c r="W10" s="34">
        <v>72970.79000000001</v>
      </c>
      <c r="X10" s="34">
        <v>66896.01</v>
      </c>
      <c r="Y10" s="34">
        <v>98845.73</v>
      </c>
      <c r="Z10" s="34">
        <v>86439.9</v>
      </c>
      <c r="AA10" s="35">
        <v>325152</v>
      </c>
      <c r="AB10" s="34">
        <v>86973.444</v>
      </c>
      <c r="AC10" s="34">
        <v>81121.592</v>
      </c>
      <c r="AD10" s="34">
        <v>64154.07199999999</v>
      </c>
      <c r="AE10" s="34">
        <v>98301.51199999999</v>
      </c>
      <c r="AF10" s="35">
        <v>330550.62</v>
      </c>
      <c r="AG10" s="34">
        <v>39335.94</v>
      </c>
      <c r="AH10" s="34">
        <v>0</v>
      </c>
      <c r="AI10" s="34">
        <v>0</v>
      </c>
      <c r="AJ10" s="34">
        <v>86539.95999999999</v>
      </c>
      <c r="AK10" s="35">
        <v>125875.9</v>
      </c>
      <c r="AL10" s="34">
        <v>95170.52799999998</v>
      </c>
      <c r="AM10" s="34">
        <v>88684.362</v>
      </c>
      <c r="AN10" s="34">
        <v>91025.58</v>
      </c>
      <c r="AO10" s="34">
        <v>76672.53</v>
      </c>
      <c r="AP10" s="35">
        <v>351552.99999999994</v>
      </c>
      <c r="AQ10" s="34">
        <v>79306.34</v>
      </c>
    </row>
    <row r="11" spans="1:43" ht="15">
      <c r="A11" s="9" t="s">
        <v>80</v>
      </c>
      <c r="C11" s="34">
        <v>39386.0575822</v>
      </c>
      <c r="D11" s="34">
        <v>24381.260000000002</v>
      </c>
      <c r="E11" s="34">
        <v>38371.429000000004</v>
      </c>
      <c r="F11" s="34">
        <v>27638.27</v>
      </c>
      <c r="G11" s="35">
        <v>129777.01658220001</v>
      </c>
      <c r="H11" s="34">
        <v>23288.763</v>
      </c>
      <c r="I11" s="34">
        <v>27173.059999999998</v>
      </c>
      <c r="J11" s="34">
        <v>43036.34</v>
      </c>
      <c r="K11" s="34">
        <v>43329.979999999996</v>
      </c>
      <c r="L11" s="35">
        <v>136878.006</v>
      </c>
      <c r="M11" s="34">
        <v>33276.17</v>
      </c>
      <c r="N11" s="34">
        <v>24507.431458</v>
      </c>
      <c r="O11" s="34">
        <v>41981.6842246</v>
      </c>
      <c r="P11" s="34">
        <v>34722.663373400006</v>
      </c>
      <c r="Q11" s="35">
        <v>134487.949056</v>
      </c>
      <c r="R11" s="34">
        <v>27393.4930366</v>
      </c>
      <c r="S11" s="34">
        <v>29652.1940024</v>
      </c>
      <c r="T11" s="34">
        <v>40521.6955328</v>
      </c>
      <c r="U11" s="34">
        <v>37020</v>
      </c>
      <c r="V11" s="35">
        <v>134587</v>
      </c>
      <c r="W11" s="34">
        <v>34700.48</v>
      </c>
      <c r="X11" s="34">
        <v>33883.34</v>
      </c>
      <c r="Y11" s="34">
        <v>40178.68</v>
      </c>
      <c r="Z11" s="34">
        <v>24108.36</v>
      </c>
      <c r="AA11" s="35">
        <v>132871.46000000002</v>
      </c>
      <c r="AB11" s="34">
        <v>35477.879</v>
      </c>
      <c r="AC11" s="34">
        <v>33775.74438680001</v>
      </c>
      <c r="AD11" s="34">
        <v>41518.7366792</v>
      </c>
      <c r="AE11" s="34">
        <v>37081.80785559996</v>
      </c>
      <c r="AF11" s="35">
        <v>147854.1679216</v>
      </c>
      <c r="AG11" s="34">
        <v>35349.9253112</v>
      </c>
      <c r="AH11" s="34">
        <v>35901.6819066</v>
      </c>
      <c r="AI11" s="34">
        <v>41726.13581579997</v>
      </c>
      <c r="AJ11" s="34">
        <v>38967.39872740002</v>
      </c>
      <c r="AK11" s="35">
        <v>151945.14176099998</v>
      </c>
      <c r="AL11" s="34">
        <v>41545.96675319994</v>
      </c>
      <c r="AM11" s="34">
        <v>30272.929204599997</v>
      </c>
      <c r="AN11" s="34">
        <v>36596.80404220007</v>
      </c>
      <c r="AO11" s="34">
        <v>31649.88550079998</v>
      </c>
      <c r="AP11" s="35">
        <v>140065.5855008</v>
      </c>
      <c r="AQ11" s="34">
        <v>31851.61799999998</v>
      </c>
    </row>
    <row r="12" spans="1:43" ht="15">
      <c r="A12" s="9" t="s">
        <v>81</v>
      </c>
      <c r="C12" s="34"/>
      <c r="D12" s="34"/>
      <c r="E12" s="34"/>
      <c r="F12" s="34"/>
      <c r="G12" s="35"/>
      <c r="H12" s="34"/>
      <c r="I12" s="34"/>
      <c r="J12" s="34"/>
      <c r="K12" s="34"/>
      <c r="L12" s="35"/>
      <c r="M12" s="34"/>
      <c r="N12" s="34"/>
      <c r="O12" s="34"/>
      <c r="P12" s="34"/>
      <c r="Q12" s="35"/>
      <c r="R12" s="34"/>
      <c r="S12" s="34"/>
      <c r="T12" s="34"/>
      <c r="U12" s="34"/>
      <c r="V12" s="35"/>
      <c r="W12" s="34"/>
      <c r="X12" s="34"/>
      <c r="Y12" s="34"/>
      <c r="Z12" s="34"/>
      <c r="AA12" s="35"/>
      <c r="AB12" s="34">
        <v>20305.074999999997</v>
      </c>
      <c r="AC12" s="34">
        <v>64482.197</v>
      </c>
      <c r="AD12" s="34">
        <v>60318.617</v>
      </c>
      <c r="AE12" s="34">
        <v>69254.343</v>
      </c>
      <c r="AF12" s="35">
        <v>214360.23200000002</v>
      </c>
      <c r="AG12" s="34">
        <v>56618.67700000001</v>
      </c>
      <c r="AH12" s="34">
        <v>79805.06</v>
      </c>
      <c r="AI12" s="34">
        <v>75793.03</v>
      </c>
      <c r="AJ12" s="34">
        <v>80901.58200000002</v>
      </c>
      <c r="AK12" s="35">
        <v>293118.35400000005</v>
      </c>
      <c r="AL12" s="34">
        <v>75387.30900000001</v>
      </c>
      <c r="AM12" s="34">
        <v>67194.048</v>
      </c>
      <c r="AN12" s="34">
        <v>67315.07</v>
      </c>
      <c r="AO12" s="34">
        <v>69588.057</v>
      </c>
      <c r="AP12" s="35">
        <v>279484.48400000005</v>
      </c>
      <c r="AQ12" s="34">
        <v>62430.509999999995</v>
      </c>
    </row>
    <row r="13" spans="1:43" ht="15">
      <c r="A13" s="9" t="s">
        <v>82</v>
      </c>
      <c r="C13" s="34"/>
      <c r="D13" s="34"/>
      <c r="E13" s="34"/>
      <c r="F13" s="34"/>
      <c r="G13" s="35"/>
      <c r="H13" s="34"/>
      <c r="I13" s="34"/>
      <c r="J13" s="34"/>
      <c r="K13" s="34"/>
      <c r="L13" s="35"/>
      <c r="M13" s="34"/>
      <c r="N13" s="34"/>
      <c r="O13" s="34"/>
      <c r="P13" s="34"/>
      <c r="Q13" s="35"/>
      <c r="R13" s="34"/>
      <c r="S13" s="34"/>
      <c r="T13" s="34"/>
      <c r="U13" s="34"/>
      <c r="V13" s="35"/>
      <c r="W13" s="34"/>
      <c r="X13" s="34"/>
      <c r="Y13" s="34"/>
      <c r="Z13" s="34"/>
      <c r="AA13" s="35"/>
      <c r="AB13" s="34"/>
      <c r="AC13" s="34">
        <v>60978.50712000006</v>
      </c>
      <c r="AD13" s="34">
        <v>67169.9086</v>
      </c>
      <c r="AE13" s="34">
        <v>67249.65647999992</v>
      </c>
      <c r="AF13" s="35">
        <v>195398.0722</v>
      </c>
      <c r="AG13" s="34">
        <v>65928.3758</v>
      </c>
      <c r="AH13" s="34">
        <v>70951.33</v>
      </c>
      <c r="AI13" s="34">
        <v>75991.61500000003</v>
      </c>
      <c r="AJ13" s="34">
        <v>76006.29919700001</v>
      </c>
      <c r="AK13" s="35">
        <v>288877.61999700003</v>
      </c>
      <c r="AL13" s="34">
        <v>76685.3962907</v>
      </c>
      <c r="AM13" s="34">
        <v>69494.08420000003</v>
      </c>
      <c r="AN13" s="34">
        <v>70391.51950929998</v>
      </c>
      <c r="AO13" s="34">
        <v>60401.7469081</v>
      </c>
      <c r="AP13" s="35">
        <v>276972.7469081</v>
      </c>
      <c r="AQ13" s="34">
        <v>51349.60799999999</v>
      </c>
    </row>
    <row r="14" spans="1:43" ht="15">
      <c r="A14" s="19" t="s">
        <v>83</v>
      </c>
      <c r="B14" s="29"/>
      <c r="C14" s="89">
        <v>167895.2175822</v>
      </c>
      <c r="D14" s="89">
        <v>107875.41</v>
      </c>
      <c r="E14" s="89">
        <v>183107.90500000003</v>
      </c>
      <c r="F14" s="89">
        <v>156518.03</v>
      </c>
      <c r="G14" s="90">
        <v>615396.5625821999</v>
      </c>
      <c r="H14" s="89">
        <v>139573.02300000002</v>
      </c>
      <c r="I14" s="89">
        <v>98578.45</v>
      </c>
      <c r="J14" s="89">
        <v>195321.24000000002</v>
      </c>
      <c r="K14" s="89">
        <v>194863.74</v>
      </c>
      <c r="L14" s="90">
        <v>628386.316</v>
      </c>
      <c r="M14" s="89">
        <v>211044.80000000002</v>
      </c>
      <c r="N14" s="89">
        <v>154741.057458</v>
      </c>
      <c r="O14" s="89">
        <v>260105.941923946</v>
      </c>
      <c r="P14" s="89">
        <v>258256.9049734</v>
      </c>
      <c r="Q14" s="90">
        <v>884149.003056</v>
      </c>
      <c r="R14" s="89">
        <v>227548.866274518</v>
      </c>
      <c r="S14" s="89">
        <v>219920.16676429997</v>
      </c>
      <c r="T14" s="89">
        <v>267631.733737</v>
      </c>
      <c r="U14" s="89">
        <v>208835.194</v>
      </c>
      <c r="V14" s="90">
        <v>923935</v>
      </c>
      <c r="W14" s="89">
        <f>SUM(W5:W11)</f>
        <v>247222.80000000002</v>
      </c>
      <c r="X14" s="89">
        <f>SUM(X5:X11)</f>
        <v>235429.05999999997</v>
      </c>
      <c r="Y14" s="89">
        <f>SUM(Y5:Y11)</f>
        <v>300761.3</v>
      </c>
      <c r="Z14" s="89">
        <v>263748.58999999997</v>
      </c>
      <c r="AA14" s="90">
        <v>1047163.46</v>
      </c>
      <c r="AB14" s="89">
        <v>258436.2645239</v>
      </c>
      <c r="AC14" s="89">
        <v>354508.4078908001</v>
      </c>
      <c r="AD14" s="89">
        <v>384170.36699849996</v>
      </c>
      <c r="AE14" s="89">
        <v>424339.4687371998</v>
      </c>
      <c r="AF14" s="90">
        <v>1421446.3187216</v>
      </c>
      <c r="AG14" s="89">
        <v>325758.3015424</v>
      </c>
      <c r="AH14" s="89">
        <v>331696.66404510004</v>
      </c>
      <c r="AI14" s="89">
        <v>344787.3988158</v>
      </c>
      <c r="AJ14" s="89">
        <v>427956.5234702</v>
      </c>
      <c r="AK14" s="90">
        <v>1430198.8928735002</v>
      </c>
      <c r="AL14" s="89">
        <v>440684.07839719986</v>
      </c>
      <c r="AM14" s="89">
        <v>382440.27940460003</v>
      </c>
      <c r="AN14" s="89">
        <v>366723.2059918522</v>
      </c>
      <c r="AO14" s="89">
        <v>291598.712593</v>
      </c>
      <c r="AP14" s="90">
        <v>1481446.0435929997</v>
      </c>
      <c r="AQ14" s="89">
        <v>305607.586962096</v>
      </c>
    </row>
    <row r="15" spans="1:43" ht="15">
      <c r="A15" s="17" t="s">
        <v>84</v>
      </c>
      <c r="C15" s="42">
        <v>98.16320260540465</v>
      </c>
      <c r="D15" s="42">
        <v>103.79689235943576</v>
      </c>
      <c r="E15" s="42">
        <v>109.10578797785926</v>
      </c>
      <c r="F15" s="42">
        <v>105.66918241517182</v>
      </c>
      <c r="G15" s="91">
        <v>104.31570958727706</v>
      </c>
      <c r="H15" s="42">
        <v>93.822803135818</v>
      </c>
      <c r="I15" s="42">
        <v>85.95657265862873</v>
      </c>
      <c r="J15" s="42">
        <v>96.07402518026203</v>
      </c>
      <c r="K15" s="42">
        <v>105.49178246296621</v>
      </c>
      <c r="L15" s="91">
        <v>96.89965775460382</v>
      </c>
      <c r="M15" s="42">
        <v>114.78567607446381</v>
      </c>
      <c r="N15" s="42">
        <v>97.59036986094526</v>
      </c>
      <c r="O15" s="42">
        <v>98.94071046452616</v>
      </c>
      <c r="P15" s="42">
        <v>108.0880351532459</v>
      </c>
      <c r="Q15" s="91">
        <v>106.3178258511021</v>
      </c>
      <c r="R15" s="42">
        <v>104.57745568941489</v>
      </c>
      <c r="S15" s="42">
        <v>110.62869712205698</v>
      </c>
      <c r="T15" s="42">
        <v>106.90616198793646</v>
      </c>
      <c r="U15" s="42">
        <v>90.51029030414009</v>
      </c>
      <c r="V15" s="91">
        <v>104.1752899442725</v>
      </c>
      <c r="W15" s="42">
        <v>97.03857176920008</v>
      </c>
      <c r="X15" s="42">
        <v>104.99261484289158</v>
      </c>
      <c r="Y15" s="42">
        <v>105.64246896990804</v>
      </c>
      <c r="Z15" s="42">
        <v>87.79701150250699</v>
      </c>
      <c r="AA15" s="91">
        <v>99.77572691468819</v>
      </c>
      <c r="AB15" s="42">
        <v>96.5867351704102</v>
      </c>
      <c r="AC15" s="42">
        <v>97.55062280681514</v>
      </c>
      <c r="AD15" s="42">
        <v>100.14701623290539</v>
      </c>
      <c r="AE15" s="42">
        <v>94.03393249924659</v>
      </c>
      <c r="AF15" s="91">
        <v>97.02783347741217</v>
      </c>
      <c r="AG15" s="42">
        <v>102.74833329585364</v>
      </c>
      <c r="AH15" s="42">
        <v>95.59603003932718</v>
      </c>
      <c r="AI15" s="42">
        <v>68.89462921668546</v>
      </c>
      <c r="AJ15" s="42">
        <v>63.73627699099516</v>
      </c>
      <c r="AK15" s="91">
        <v>81.2574686633316</v>
      </c>
      <c r="AL15" s="42">
        <v>149.01831770016875</v>
      </c>
      <c r="AM15" s="42">
        <v>231.96039951155046</v>
      </c>
      <c r="AN15" s="42">
        <v>137.22611271324374</v>
      </c>
      <c r="AO15" s="42">
        <v>164.96122692811474</v>
      </c>
      <c r="AP15" s="91">
        <v>170.65213187707258</v>
      </c>
      <c r="AQ15" s="42">
        <v>239.57678017031998</v>
      </c>
    </row>
    <row r="16" spans="1:43" ht="15">
      <c r="A16" s="17" t="s">
        <v>85</v>
      </c>
      <c r="B16" s="92"/>
      <c r="C16" s="42">
        <v>7.76586774</v>
      </c>
      <c r="D16" s="42">
        <v>7.7658676799999995</v>
      </c>
      <c r="E16" s="42">
        <v>7.76586774</v>
      </c>
      <c r="F16" s="42">
        <v>7.765867736666667</v>
      </c>
      <c r="G16" s="91">
        <v>31.06347089666667</v>
      </c>
      <c r="H16" s="42">
        <v>7.8</v>
      </c>
      <c r="I16" s="42">
        <v>6.9</v>
      </c>
      <c r="J16" s="42">
        <v>7.319702269999999</v>
      </c>
      <c r="K16" s="42">
        <v>11.228476729999999</v>
      </c>
      <c r="L16" s="91">
        <v>33.18758104192368</v>
      </c>
      <c r="M16" s="42">
        <v>9.44963841</v>
      </c>
      <c r="N16" s="42">
        <v>9.40776297</v>
      </c>
      <c r="O16" s="42">
        <v>9.954933310000001</v>
      </c>
      <c r="P16" s="42">
        <v>0</v>
      </c>
      <c r="Q16" s="91">
        <v>39.04085326666667</v>
      </c>
      <c r="R16" s="42">
        <v>10.228518520000002</v>
      </c>
      <c r="S16" s="42">
        <v>10.22851848</v>
      </c>
      <c r="T16" s="42">
        <v>10.228518520000002</v>
      </c>
      <c r="U16" s="42">
        <v>11.979265965338593</v>
      </c>
      <c r="V16" s="91">
        <v>42.6648214853386</v>
      </c>
      <c r="W16" s="42">
        <v>15.867662489999999</v>
      </c>
      <c r="X16" s="42">
        <v>15.867662039999999</v>
      </c>
      <c r="Y16" s="42">
        <v>15.867662039999999</v>
      </c>
      <c r="Z16" s="42">
        <v>15.86766201</v>
      </c>
      <c r="AA16" s="91">
        <v>63.47064858</v>
      </c>
      <c r="AB16" s="42">
        <v>15.87048496</v>
      </c>
      <c r="AC16" s="42">
        <v>15.87048402</v>
      </c>
      <c r="AD16" s="42">
        <v>15.87048402</v>
      </c>
      <c r="AE16" s="42">
        <v>15.310691039999998</v>
      </c>
      <c r="AF16" s="91">
        <v>62.92214329</v>
      </c>
      <c r="AG16" s="42">
        <v>10.23011574</v>
      </c>
      <c r="AH16" s="42">
        <v>10.23011574</v>
      </c>
      <c r="AI16" s="42">
        <v>8.813</v>
      </c>
      <c r="AJ16" s="42">
        <v>8.56364448</v>
      </c>
      <c r="AK16" s="91">
        <v>37.83665828</v>
      </c>
      <c r="AL16" s="42">
        <v>10.23</v>
      </c>
      <c r="AM16" s="42">
        <v>10.23</v>
      </c>
      <c r="AN16" s="42">
        <v>10.23</v>
      </c>
      <c r="AO16" s="42">
        <v>10.228518599999997</v>
      </c>
      <c r="AP16" s="91">
        <v>40.9140744</v>
      </c>
      <c r="AQ16" s="42">
        <v>3.8395183200000016</v>
      </c>
    </row>
    <row r="17" spans="1:43" ht="15">
      <c r="A17" s="28" t="s">
        <v>86</v>
      </c>
      <c r="B17" s="5"/>
      <c r="C17" s="93">
        <v>24.59</v>
      </c>
      <c r="D17" s="93">
        <v>19.391</v>
      </c>
      <c r="E17" s="93">
        <v>28.079</v>
      </c>
      <c r="F17" s="93">
        <v>24.946</v>
      </c>
      <c r="G17" s="94">
        <v>97.006</v>
      </c>
      <c r="H17" s="93">
        <v>22.526</v>
      </c>
      <c r="I17" s="93">
        <v>15.514</v>
      </c>
      <c r="J17" s="93">
        <v>26.151</v>
      </c>
      <c r="K17" s="93">
        <v>31.792</v>
      </c>
      <c r="L17" s="94">
        <v>95.983</v>
      </c>
      <c r="M17" s="93">
        <v>33.637</v>
      </c>
      <c r="N17" s="93">
        <v>24.597</v>
      </c>
      <c r="O17" s="93">
        <v>36.486</v>
      </c>
      <c r="P17" s="93">
        <v>38.32300000000001</v>
      </c>
      <c r="Q17" s="94">
        <v>133.043</v>
      </c>
      <c r="R17" s="93">
        <v>34.025</v>
      </c>
      <c r="S17" s="93">
        <v>34.830999999999996</v>
      </c>
      <c r="T17" s="93">
        <v>39.093</v>
      </c>
      <c r="U17" s="93">
        <v>30.968000000000004</v>
      </c>
      <c r="V17" s="94">
        <v>138.917</v>
      </c>
      <c r="W17" s="93">
        <v>40.038</v>
      </c>
      <c r="X17" s="93">
        <v>40.78</v>
      </c>
      <c r="Y17" s="93">
        <v>47.86800000000001</v>
      </c>
      <c r="Z17" s="93">
        <v>39.266999999999996</v>
      </c>
      <c r="AA17" s="94">
        <v>167.953</v>
      </c>
      <c r="AB17" s="93">
        <v>41.041000000000004</v>
      </c>
      <c r="AC17" s="93">
        <v>50.768</v>
      </c>
      <c r="AD17" s="93">
        <v>54.63799999999999</v>
      </c>
      <c r="AE17" s="93">
        <v>55.369</v>
      </c>
      <c r="AF17" s="94">
        <v>201.816</v>
      </c>
      <c r="AG17" s="93">
        <v>43.865</v>
      </c>
      <c r="AH17" s="93">
        <v>42.15</v>
      </c>
      <c r="AI17" s="93">
        <v>32.791</v>
      </c>
      <c r="AJ17" s="93">
        <v>36.07799999999999</v>
      </c>
      <c r="AK17" s="94">
        <v>154.884</v>
      </c>
      <c r="AL17" s="93">
        <v>76.163</v>
      </c>
      <c r="AM17" s="93">
        <v>99.063</v>
      </c>
      <c r="AN17" s="93">
        <v>60.616000000000014</v>
      </c>
      <c r="AO17" s="93">
        <v>58.46599999999998</v>
      </c>
      <c r="AP17" s="95">
        <v>294.308</v>
      </c>
      <c r="AQ17" s="93">
        <v>77.056</v>
      </c>
    </row>
    <row r="18" spans="1:43" ht="16" thickBot="1">
      <c r="A18" s="29"/>
      <c r="B18" s="5"/>
      <c r="C18" s="96"/>
      <c r="D18" s="96"/>
      <c r="E18" s="96"/>
      <c r="F18" s="96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96"/>
      <c r="AM18" s="96"/>
      <c r="AN18" s="96"/>
      <c r="AO18" s="96"/>
      <c r="AP18" s="65"/>
      <c r="AQ18" s="96"/>
    </row>
    <row r="19" spans="1:43" ht="16" thickBot="1">
      <c r="A19" s="77" t="s">
        <v>87</v>
      </c>
      <c r="B19" s="38"/>
      <c r="C19" s="3" t="str">
        <f>C1</f>
        <v>1Q15</v>
      </c>
      <c r="D19" s="3" t="str">
        <f>D1</f>
        <v>2Q15</v>
      </c>
      <c r="E19" s="3" t="str">
        <f>E1</f>
        <v>3Q15</v>
      </c>
      <c r="F19" s="3" t="str">
        <f>F1</f>
        <v>4Q15</v>
      </c>
      <c r="G19" s="4">
        <f>G1</f>
        <v>2015</v>
      </c>
      <c r="H19" s="3" t="str">
        <f aca="true" t="shared" si="1" ref="H19:AP19">H1</f>
        <v>1Q16</v>
      </c>
      <c r="I19" s="3" t="str">
        <f t="shared" si="1"/>
        <v>2Q16</v>
      </c>
      <c r="J19" s="3" t="str">
        <f t="shared" si="1"/>
        <v>3Q16</v>
      </c>
      <c r="K19" s="3" t="str">
        <f t="shared" si="1"/>
        <v>4Q16</v>
      </c>
      <c r="L19" s="4">
        <f t="shared" si="1"/>
        <v>2016</v>
      </c>
      <c r="M19" s="3" t="str">
        <f t="shared" si="1"/>
        <v>1Q17</v>
      </c>
      <c r="N19" s="3" t="str">
        <f t="shared" si="1"/>
        <v>2Q17</v>
      </c>
      <c r="O19" s="3" t="str">
        <f t="shared" si="1"/>
        <v>3Q17</v>
      </c>
      <c r="P19" s="3" t="str">
        <f t="shared" si="1"/>
        <v>4Q17</v>
      </c>
      <c r="Q19" s="4">
        <f t="shared" si="1"/>
        <v>2017</v>
      </c>
      <c r="R19" s="3" t="str">
        <f t="shared" si="1"/>
        <v>1Q18</v>
      </c>
      <c r="S19" s="3" t="str">
        <f t="shared" si="1"/>
        <v>2Q18</v>
      </c>
      <c r="T19" s="3">
        <f>Q1</f>
        <v>2017</v>
      </c>
      <c r="U19" s="3" t="str">
        <f t="shared" si="1"/>
        <v>4Q18</v>
      </c>
      <c r="V19" s="4">
        <f t="shared" si="1"/>
        <v>2018</v>
      </c>
      <c r="W19" s="3" t="str">
        <f t="shared" si="1"/>
        <v>1Q19</v>
      </c>
      <c r="X19" s="3" t="str">
        <f t="shared" si="1"/>
        <v>2Q19</v>
      </c>
      <c r="Y19" s="3" t="str">
        <f t="shared" si="1"/>
        <v>3Q19</v>
      </c>
      <c r="Z19" s="3" t="str">
        <f t="shared" si="1"/>
        <v>4Q19</v>
      </c>
      <c r="AA19" s="4">
        <f t="shared" si="1"/>
        <v>2019</v>
      </c>
      <c r="AB19" s="3" t="str">
        <f t="shared" si="1"/>
        <v>1Q20</v>
      </c>
      <c r="AC19" s="3" t="str">
        <f t="shared" si="1"/>
        <v>2Q20</v>
      </c>
      <c r="AD19" s="3" t="str">
        <f t="shared" si="1"/>
        <v>3Q20</v>
      </c>
      <c r="AE19" s="3" t="str">
        <f t="shared" si="1"/>
        <v>4Q20</v>
      </c>
      <c r="AF19" s="4">
        <f t="shared" si="1"/>
        <v>2020</v>
      </c>
      <c r="AG19" s="3" t="str">
        <f t="shared" si="1"/>
        <v>1Q21</v>
      </c>
      <c r="AH19" s="3" t="str">
        <f t="shared" si="1"/>
        <v>2Q21</v>
      </c>
      <c r="AI19" s="3" t="str">
        <f t="shared" si="1"/>
        <v>3Q21</v>
      </c>
      <c r="AJ19" s="3" t="str">
        <f t="shared" si="1"/>
        <v>4Q21</v>
      </c>
      <c r="AK19" s="4">
        <f t="shared" si="1"/>
        <v>2021</v>
      </c>
      <c r="AL19" s="3" t="str">
        <f t="shared" si="1"/>
        <v>1Q22</v>
      </c>
      <c r="AM19" s="3" t="str">
        <f t="shared" si="1"/>
        <v>2Q22</v>
      </c>
      <c r="AN19" s="3" t="str">
        <f t="shared" si="1"/>
        <v>3Q22</v>
      </c>
      <c r="AO19" s="3" t="str">
        <f t="shared" si="1"/>
        <v>4Q22</v>
      </c>
      <c r="AP19" s="4">
        <f t="shared" si="1"/>
        <v>2022</v>
      </c>
      <c r="AQ19" s="3" t="s">
        <v>202</v>
      </c>
    </row>
    <row r="20" spans="1:43" ht="15">
      <c r="A20" s="17" t="s">
        <v>88</v>
      </c>
      <c r="B20" s="9"/>
      <c r="C20" s="97"/>
      <c r="D20" s="97"/>
      <c r="E20" s="97"/>
      <c r="F20" s="97"/>
      <c r="G20" s="98"/>
      <c r="H20" s="97"/>
      <c r="I20" s="97"/>
      <c r="J20" s="97"/>
      <c r="K20" s="97"/>
      <c r="L20" s="98"/>
      <c r="M20" s="97"/>
      <c r="N20" s="97"/>
      <c r="O20" s="97"/>
      <c r="P20" s="97"/>
      <c r="Q20" s="98"/>
      <c r="R20" s="97"/>
      <c r="S20" s="97"/>
      <c r="T20" s="97"/>
      <c r="U20" s="97"/>
      <c r="V20" s="98"/>
      <c r="W20" s="97"/>
      <c r="X20" s="97"/>
      <c r="Y20" s="97"/>
      <c r="Z20" s="97"/>
      <c r="AA20" s="98"/>
      <c r="AB20" s="97"/>
      <c r="AC20" s="97"/>
      <c r="AD20" s="97"/>
      <c r="AE20" s="97"/>
      <c r="AF20" s="98"/>
      <c r="AG20" s="97"/>
      <c r="AH20" s="97"/>
      <c r="AI20" s="97"/>
      <c r="AJ20" s="97"/>
      <c r="AK20" s="98"/>
      <c r="AL20" s="97"/>
      <c r="AM20" s="97"/>
      <c r="AN20" s="97"/>
      <c r="AO20" s="97"/>
      <c r="AP20" s="98"/>
      <c r="AQ20" s="97">
        <v>77.056</v>
      </c>
    </row>
    <row r="21" spans="1:43" ht="16" thickBot="1">
      <c r="A21" s="17" t="s">
        <v>18</v>
      </c>
      <c r="B21" s="20"/>
      <c r="C21" s="6"/>
      <c r="D21" s="6"/>
      <c r="E21" s="6"/>
      <c r="F21" s="6"/>
      <c r="G21" s="7"/>
      <c r="H21" s="6"/>
      <c r="I21" s="6"/>
      <c r="J21" s="6"/>
      <c r="K21" s="6"/>
      <c r="L21" s="7"/>
      <c r="M21" s="6"/>
      <c r="N21" s="6"/>
      <c r="O21" s="6"/>
      <c r="P21" s="6"/>
      <c r="Q21" s="7"/>
      <c r="R21" s="6"/>
      <c r="S21" s="6"/>
      <c r="T21" s="6"/>
      <c r="U21" s="6"/>
      <c r="V21" s="7"/>
      <c r="W21" s="6"/>
      <c r="X21" s="6"/>
      <c r="Y21" s="6"/>
      <c r="Z21" s="6"/>
      <c r="AA21" s="7"/>
      <c r="AB21" s="6"/>
      <c r="AC21" s="6"/>
      <c r="AD21" s="6"/>
      <c r="AE21" s="6"/>
      <c r="AF21" s="7"/>
      <c r="AG21" s="6"/>
      <c r="AH21" s="6"/>
      <c r="AI21" s="6"/>
      <c r="AJ21" s="6"/>
      <c r="AK21" s="7"/>
      <c r="AL21" s="6"/>
      <c r="AM21" s="6"/>
      <c r="AN21" s="6"/>
      <c r="AO21" s="6"/>
      <c r="AP21" s="7"/>
      <c r="AQ21" s="6">
        <v>29.579000000000008</v>
      </c>
    </row>
    <row r="22" spans="1:43" ht="15">
      <c r="A22" s="69" t="s">
        <v>89</v>
      </c>
      <c r="B22" s="2"/>
      <c r="C22" s="53">
        <v>24.59</v>
      </c>
      <c r="D22" s="53">
        <v>19.391</v>
      </c>
      <c r="E22" s="53">
        <v>28.079</v>
      </c>
      <c r="F22" s="53">
        <v>24.946</v>
      </c>
      <c r="G22" s="99">
        <v>97.006</v>
      </c>
      <c r="H22" s="53">
        <v>22.526</v>
      </c>
      <c r="I22" s="53">
        <v>15.514</v>
      </c>
      <c r="J22" s="53">
        <v>26.151</v>
      </c>
      <c r="K22" s="53">
        <v>31.792</v>
      </c>
      <c r="L22" s="99">
        <v>95.983</v>
      </c>
      <c r="M22" s="53">
        <v>33.637</v>
      </c>
      <c r="N22" s="53">
        <v>24.597</v>
      </c>
      <c r="O22" s="53">
        <v>36.486</v>
      </c>
      <c r="P22" s="53">
        <v>38.32300000000001</v>
      </c>
      <c r="Q22" s="99">
        <v>133.043</v>
      </c>
      <c r="R22" s="53">
        <v>34.025</v>
      </c>
      <c r="S22" s="53">
        <v>34.830999999999996</v>
      </c>
      <c r="T22" s="53">
        <v>39.093</v>
      </c>
      <c r="U22" s="53">
        <v>30.968000000000004</v>
      </c>
      <c r="V22" s="99">
        <v>138.917</v>
      </c>
      <c r="W22" s="53">
        <v>40.038</v>
      </c>
      <c r="X22" s="53">
        <v>40.78</v>
      </c>
      <c r="Y22" s="53">
        <v>47.86800000000001</v>
      </c>
      <c r="Z22" s="53">
        <v>39.266999999999996</v>
      </c>
      <c r="AA22" s="99">
        <v>167.953</v>
      </c>
      <c r="AB22" s="53">
        <v>45.188</v>
      </c>
      <c r="AC22" s="53">
        <v>50.768</v>
      </c>
      <c r="AD22" s="53">
        <v>54.63799999999999</v>
      </c>
      <c r="AE22" s="53">
        <v>55.369</v>
      </c>
      <c r="AF22" s="99">
        <v>205.963</v>
      </c>
      <c r="AG22" s="53">
        <v>43.865</v>
      </c>
      <c r="AH22" s="53">
        <v>42.15</v>
      </c>
      <c r="AI22" s="53">
        <v>32.791</v>
      </c>
      <c r="AJ22" s="53">
        <v>36.07799999999999</v>
      </c>
      <c r="AK22" s="99">
        <v>154.884</v>
      </c>
      <c r="AL22" s="53">
        <v>76.163</v>
      </c>
      <c r="AM22" s="53">
        <v>99.063</v>
      </c>
      <c r="AN22" s="53">
        <v>60.616000000000014</v>
      </c>
      <c r="AO22" s="53">
        <v>58.46599999999998</v>
      </c>
      <c r="AP22" s="99">
        <v>294.308</v>
      </c>
      <c r="AQ22" s="53">
        <v>106.635</v>
      </c>
    </row>
    <row r="23" spans="1:43" ht="15">
      <c r="A23" s="56" t="s">
        <v>23</v>
      </c>
      <c r="B23" s="9"/>
      <c r="C23" s="57">
        <v>9.776</v>
      </c>
      <c r="D23" s="57">
        <v>9.044</v>
      </c>
      <c r="E23" s="57">
        <v>14.329</v>
      </c>
      <c r="F23" s="57">
        <v>1.924</v>
      </c>
      <c r="G23" s="100">
        <v>35.06</v>
      </c>
      <c r="H23" s="57">
        <v>7.725</v>
      </c>
      <c r="I23" s="57">
        <v>0.718</v>
      </c>
      <c r="J23" s="57">
        <v>8.948</v>
      </c>
      <c r="K23" s="57">
        <v>12.76</v>
      </c>
      <c r="L23" s="100">
        <v>30.151</v>
      </c>
      <c r="M23" s="57">
        <v>10.703</v>
      </c>
      <c r="N23" s="57">
        <v>7.949999999999999</v>
      </c>
      <c r="O23" s="57">
        <v>14.350999999999999</v>
      </c>
      <c r="P23" s="57">
        <v>12.431</v>
      </c>
      <c r="Q23" s="100">
        <v>45.435</v>
      </c>
      <c r="R23" s="57">
        <v>8.814</v>
      </c>
      <c r="S23" s="57">
        <v>10.849999999999994</v>
      </c>
      <c r="T23" s="57">
        <v>12.882000000000005</v>
      </c>
      <c r="U23" s="57">
        <v>12.741</v>
      </c>
      <c r="V23" s="100">
        <v>45.287</v>
      </c>
      <c r="W23" s="57">
        <v>13.123</v>
      </c>
      <c r="X23" s="57">
        <v>12.537</v>
      </c>
      <c r="Y23" s="57">
        <v>15.891000000000002</v>
      </c>
      <c r="Z23" s="57">
        <v>10.294999999999995</v>
      </c>
      <c r="AA23" s="100">
        <v>51.846</v>
      </c>
      <c r="AB23" s="57">
        <v>11.321</v>
      </c>
      <c r="AC23" s="57">
        <v>15.537</v>
      </c>
      <c r="AD23" s="57">
        <v>15.540000000000003</v>
      </c>
      <c r="AE23" s="57">
        <v>17.351</v>
      </c>
      <c r="AF23" s="100">
        <v>59.749</v>
      </c>
      <c r="AG23" s="57">
        <v>8.517</v>
      </c>
      <c r="AH23" s="57">
        <v>9.448</v>
      </c>
      <c r="AI23" s="57">
        <v>-3.6069999999999993</v>
      </c>
      <c r="AJ23" s="57">
        <v>3.4349999999999987</v>
      </c>
      <c r="AK23" s="100">
        <v>17.793</v>
      </c>
      <c r="AL23" s="57">
        <v>25.638</v>
      </c>
      <c r="AM23" s="57">
        <v>52.92099999999999</v>
      </c>
      <c r="AN23" s="57">
        <v>17.74900000000001</v>
      </c>
      <c r="AO23" s="57">
        <v>13.538999999999987</v>
      </c>
      <c r="AP23" s="100">
        <v>109.847</v>
      </c>
      <c r="AQ23" s="57">
        <v>52.054</v>
      </c>
    </row>
    <row r="24" spans="1:43" ht="15">
      <c r="A24" s="59" t="s">
        <v>24</v>
      </c>
      <c r="B24" s="9"/>
      <c r="C24" s="61">
        <v>0.3975599837332249</v>
      </c>
      <c r="D24" s="61">
        <v>0.4664019390438864</v>
      </c>
      <c r="E24" s="61">
        <v>0.5103101962320595</v>
      </c>
      <c r="F24" s="61">
        <v>0.07712659344183435</v>
      </c>
      <c r="G24" s="101">
        <v>0.3614209430344515</v>
      </c>
      <c r="H24" s="61">
        <v>0.34293705051939977</v>
      </c>
      <c r="I24" s="61">
        <v>0.046280778651540545</v>
      </c>
      <c r="J24" s="61">
        <v>0.34216664754693893</v>
      </c>
      <c r="K24" s="61">
        <v>0.40135883241066933</v>
      </c>
      <c r="L24" s="101">
        <v>0.3141285435962618</v>
      </c>
      <c r="M24" s="61">
        <v>0.31819127746231823</v>
      </c>
      <c r="N24" s="61">
        <v>0.323210147578973</v>
      </c>
      <c r="O24" s="61">
        <v>0.3933289480896782</v>
      </c>
      <c r="P24" s="61">
        <v>0.3243743965764685</v>
      </c>
      <c r="Q24" s="101">
        <v>0.3415061295971979</v>
      </c>
      <c r="R24" s="61">
        <v>0.25904481998530493</v>
      </c>
      <c r="S24" s="61">
        <v>0.3115041198931985</v>
      </c>
      <c r="T24" s="61">
        <v>0.32952190929322395</v>
      </c>
      <c r="U24" s="61">
        <v>0.41142469646086277</v>
      </c>
      <c r="V24" s="101">
        <v>0.32600041751549486</v>
      </c>
      <c r="W24" s="61">
        <v>0.3277636245566712</v>
      </c>
      <c r="X24" s="61">
        <v>0.30743011280039234</v>
      </c>
      <c r="Y24" s="61">
        <v>0.3319754324392078</v>
      </c>
      <c r="Z24" s="61">
        <v>0.26217943820510853</v>
      </c>
      <c r="AA24" s="101">
        <v>0.3086935035396807</v>
      </c>
      <c r="AB24" s="61">
        <v>0.25053111445516507</v>
      </c>
      <c r="AC24" s="61">
        <v>0.306039237314844</v>
      </c>
      <c r="AD24" s="61">
        <v>0.28441743841282635</v>
      </c>
      <c r="AE24" s="61">
        <v>0.31337029745886685</v>
      </c>
      <c r="AF24" s="101">
        <v>0.2900957939047305</v>
      </c>
      <c r="AG24" s="61">
        <v>0.19416391200273564</v>
      </c>
      <c r="AH24" s="61">
        <v>0.22415183867141164</v>
      </c>
      <c r="AI24" s="61">
        <v>-0.10999969503827269</v>
      </c>
      <c r="AJ24" s="61">
        <v>0.09521037751538333</v>
      </c>
      <c r="AK24" s="101">
        <v>0.11487952273959867</v>
      </c>
      <c r="AL24" s="61">
        <v>0.3366201436393</v>
      </c>
      <c r="AM24" s="61">
        <v>0.5342156001736268</v>
      </c>
      <c r="AN24" s="61">
        <v>0.2928104790814307</v>
      </c>
      <c r="AO24" s="61">
        <v>0.23157048541032382</v>
      </c>
      <c r="AP24" s="101">
        <v>0.3732382402109355</v>
      </c>
      <c r="AQ24" s="61">
        <v>0.48815116987855767</v>
      </c>
    </row>
    <row r="25" spans="1:43" ht="15">
      <c r="A25" s="17" t="s">
        <v>25</v>
      </c>
      <c r="B25" s="9"/>
      <c r="C25" s="97">
        <v>-2.7079999999999993</v>
      </c>
      <c r="D25" s="97">
        <v>-2.236999999999999</v>
      </c>
      <c r="E25" s="97">
        <v>-3.179</v>
      </c>
      <c r="F25" s="97">
        <v>-3.087</v>
      </c>
      <c r="G25" s="98">
        <v>-11.165000000000001</v>
      </c>
      <c r="H25" s="97">
        <v>-3.711</v>
      </c>
      <c r="I25" s="97">
        <v>-3.279</v>
      </c>
      <c r="J25" s="97">
        <v>-3.9859999999999998</v>
      </c>
      <c r="K25" s="97">
        <v>-3.1879999999999997</v>
      </c>
      <c r="L25" s="98">
        <v>-14.164000000000001</v>
      </c>
      <c r="M25" s="97">
        <v>-3.657</v>
      </c>
      <c r="N25" s="97">
        <v>-4.125</v>
      </c>
      <c r="O25" s="97">
        <v>-4.916</v>
      </c>
      <c r="P25" s="97">
        <v>-4.3260000000000005</v>
      </c>
      <c r="Q25" s="98">
        <v>-17.024</v>
      </c>
      <c r="R25" s="97">
        <v>-4.191</v>
      </c>
      <c r="S25" s="97">
        <v>-4.326</v>
      </c>
      <c r="T25" s="97">
        <v>-4.389</v>
      </c>
      <c r="U25" s="97">
        <v>-5.072000000000002</v>
      </c>
      <c r="V25" s="98">
        <v>-17.978</v>
      </c>
      <c r="W25" s="97">
        <v>-6.815</v>
      </c>
      <c r="X25" s="97">
        <v>-6.933999999999999</v>
      </c>
      <c r="Y25" s="97">
        <v>-7.002999999999999</v>
      </c>
      <c r="Z25" s="97">
        <v>-8.480000000000002</v>
      </c>
      <c r="AA25" s="98">
        <v>-29.232</v>
      </c>
      <c r="AB25" s="97">
        <v>-9.455</v>
      </c>
      <c r="AC25" s="97">
        <v>-11.101999999999999</v>
      </c>
      <c r="AD25" s="97">
        <v>-11.320000000000002</v>
      </c>
      <c r="AE25" s="97">
        <v>-12.149000000000001</v>
      </c>
      <c r="AF25" s="98">
        <v>-44.026</v>
      </c>
      <c r="AG25" s="97">
        <v>-9.372</v>
      </c>
      <c r="AH25" s="97">
        <v>-9.487</v>
      </c>
      <c r="AI25" s="97">
        <v>-9.04</v>
      </c>
      <c r="AJ25" s="97">
        <v>-8.969000000000001</v>
      </c>
      <c r="AK25" s="98">
        <v>-36.868</v>
      </c>
      <c r="AL25" s="97">
        <v>-10.019</v>
      </c>
      <c r="AM25" s="97">
        <v>-9.977999999999998</v>
      </c>
      <c r="AN25" s="97">
        <v>-15.529000000000003</v>
      </c>
      <c r="AO25" s="97">
        <v>-4.724999999999994</v>
      </c>
      <c r="AP25" s="98">
        <v>-40.251</v>
      </c>
      <c r="AQ25" s="97">
        <v>-8.847</v>
      </c>
    </row>
    <row r="26" spans="1:43" ht="15">
      <c r="A26" s="17" t="s">
        <v>27</v>
      </c>
      <c r="B26" s="20"/>
      <c r="C26" s="6">
        <v>0</v>
      </c>
      <c r="D26" s="6">
        <v>0</v>
      </c>
      <c r="E26" s="6">
        <v>0.037</v>
      </c>
      <c r="F26" s="6">
        <v>1.942</v>
      </c>
      <c r="G26" s="7">
        <v>1.933</v>
      </c>
      <c r="H26" s="6">
        <v>-0.151</v>
      </c>
      <c r="I26" s="6">
        <v>-0.019</v>
      </c>
      <c r="J26" s="6">
        <v>0.773</v>
      </c>
      <c r="K26" s="6">
        <v>3.233</v>
      </c>
      <c r="L26" s="7">
        <v>3.836</v>
      </c>
      <c r="M26" s="6">
        <v>0.001</v>
      </c>
      <c r="N26" s="6">
        <v>-0.072</v>
      </c>
      <c r="O26" s="6">
        <v>-0.06100000000000001</v>
      </c>
      <c r="P26" s="6">
        <v>0</v>
      </c>
      <c r="Q26" s="7">
        <v>-0.132</v>
      </c>
      <c r="R26" s="6">
        <v>-0.071</v>
      </c>
      <c r="S26" s="6">
        <v>-0.06200000000000001</v>
      </c>
      <c r="T26" s="6">
        <v>-0.062</v>
      </c>
      <c r="U26" s="6">
        <v>-1.341</v>
      </c>
      <c r="V26" s="7">
        <v>-1.536</v>
      </c>
      <c r="W26" s="6">
        <v>-0.062</v>
      </c>
      <c r="X26" s="6">
        <v>-0.03900000000000001</v>
      </c>
      <c r="Y26" s="6">
        <v>-0.063</v>
      </c>
      <c r="Z26" s="6">
        <v>-0.33999999999999997</v>
      </c>
      <c r="AA26" s="7">
        <v>-0.504</v>
      </c>
      <c r="AB26" s="6">
        <v>-1.095</v>
      </c>
      <c r="AC26" s="6">
        <v>-0.4970000000000001</v>
      </c>
      <c r="AD26" s="6">
        <v>-0.135</v>
      </c>
      <c r="AE26" s="6">
        <v>-0.11299999999999999</v>
      </c>
      <c r="AF26" s="7">
        <v>-1.84</v>
      </c>
      <c r="AG26" s="6">
        <v>-0.118</v>
      </c>
      <c r="AH26" s="6">
        <v>-0.16000000000000003</v>
      </c>
      <c r="AI26" s="6">
        <v>-0.062</v>
      </c>
      <c r="AJ26" s="6">
        <v>-0.718</v>
      </c>
      <c r="AK26" s="7">
        <v>-1.058</v>
      </c>
      <c r="AL26" s="6">
        <v>0.017</v>
      </c>
      <c r="AM26" s="6">
        <v>-37.005</v>
      </c>
      <c r="AN26" s="6">
        <v>0</v>
      </c>
      <c r="AO26" s="6">
        <v>-4.347000000000001</v>
      </c>
      <c r="AP26" s="7">
        <v>-41.335</v>
      </c>
      <c r="AQ26" s="6">
        <v>-0.005</v>
      </c>
    </row>
    <row r="27" spans="1:43" ht="15">
      <c r="A27" s="56" t="s">
        <v>29</v>
      </c>
      <c r="B27" s="2"/>
      <c r="C27" s="102">
        <v>7.055</v>
      </c>
      <c r="D27" s="102">
        <v>6.807</v>
      </c>
      <c r="E27" s="102">
        <v>11.187</v>
      </c>
      <c r="F27" s="102">
        <v>0.779</v>
      </c>
      <c r="G27" s="103">
        <v>25.828</v>
      </c>
      <c r="H27" s="102">
        <v>3.863</v>
      </c>
      <c r="I27" s="102">
        <v>-2.58</v>
      </c>
      <c r="J27" s="102">
        <v>5.735</v>
      </c>
      <c r="K27" s="102">
        <v>12.805</v>
      </c>
      <c r="L27" s="103">
        <v>19.823</v>
      </c>
      <c r="M27" s="102">
        <v>7.047</v>
      </c>
      <c r="N27" s="102">
        <v>3.753000000000001</v>
      </c>
      <c r="O27" s="102">
        <v>9.373999999999999</v>
      </c>
      <c r="P27" s="102">
        <v>8.105</v>
      </c>
      <c r="Q27" s="103">
        <v>28.279</v>
      </c>
      <c r="R27" s="102">
        <v>4.552</v>
      </c>
      <c r="S27" s="102">
        <v>6.461999999999996</v>
      </c>
      <c r="T27" s="102">
        <v>8.431000000000004</v>
      </c>
      <c r="U27" s="102">
        <v>6.327999999999999</v>
      </c>
      <c r="V27" s="103">
        <v>25.773</v>
      </c>
      <c r="W27" s="102">
        <v>6.246</v>
      </c>
      <c r="X27" s="102">
        <v>5.564</v>
      </c>
      <c r="Y27" s="102">
        <v>8.825000000000001</v>
      </c>
      <c r="Z27" s="102">
        <v>1.4749999999999979</v>
      </c>
      <c r="AA27" s="103">
        <v>22.11</v>
      </c>
      <c r="AB27" s="102">
        <v>0.771</v>
      </c>
      <c r="AC27" s="102">
        <v>3.9379999999999997</v>
      </c>
      <c r="AD27" s="102">
        <v>4.085000000000001</v>
      </c>
      <c r="AE27" s="102">
        <v>5.088999999999999</v>
      </c>
      <c r="AF27" s="103">
        <v>13.883</v>
      </c>
      <c r="AG27" s="102">
        <v>-0.973</v>
      </c>
      <c r="AH27" s="102">
        <v>-0.19899999999999995</v>
      </c>
      <c r="AI27" s="102">
        <v>-12.709</v>
      </c>
      <c r="AJ27" s="102">
        <v>-6.251999999999999</v>
      </c>
      <c r="AK27" s="103">
        <v>-20.133</v>
      </c>
      <c r="AL27" s="102">
        <v>15.636</v>
      </c>
      <c r="AM27" s="102">
        <v>5.938000000000002</v>
      </c>
      <c r="AN27" s="102">
        <v>2.219999999999999</v>
      </c>
      <c r="AO27" s="102">
        <v>4.466999999999999</v>
      </c>
      <c r="AP27" s="103">
        <v>28.261</v>
      </c>
      <c r="AQ27" s="102">
        <v>43.202</v>
      </c>
    </row>
    <row r="28" spans="1:43" ht="15">
      <c r="A28" s="59" t="s">
        <v>30</v>
      </c>
      <c r="B28" s="92"/>
      <c r="C28" s="61">
        <v>0.2869052460349736</v>
      </c>
      <c r="D28" s="61">
        <v>0.35103914186993973</v>
      </c>
      <c r="E28" s="61">
        <v>0.39841162434559635</v>
      </c>
      <c r="F28" s="61">
        <v>0.03122745129479676</v>
      </c>
      <c r="G28" s="101">
        <v>0.26625157206770717</v>
      </c>
      <c r="H28" s="61">
        <v>0.17149072183254904</v>
      </c>
      <c r="I28" s="61">
        <v>-0.1663014051824159</v>
      </c>
      <c r="J28" s="61">
        <v>0.2193032771213338</v>
      </c>
      <c r="K28" s="61">
        <v>0.4027742828384499</v>
      </c>
      <c r="L28" s="101">
        <v>0.2065261556734005</v>
      </c>
      <c r="M28" s="61">
        <v>0.20950144186461336</v>
      </c>
      <c r="N28" s="61">
        <v>0.15257958287596052</v>
      </c>
      <c r="O28" s="61">
        <v>0.2569204626432056</v>
      </c>
      <c r="P28" s="61">
        <v>0.21149179343997074</v>
      </c>
      <c r="Q28" s="101">
        <v>0.21255533925121953</v>
      </c>
      <c r="R28" s="61">
        <v>0.1337839823659074</v>
      </c>
      <c r="S28" s="61">
        <v>0.1855243891935344</v>
      </c>
      <c r="T28" s="61">
        <v>0.21566520860512123</v>
      </c>
      <c r="U28" s="61">
        <v>0.20433996383363467</v>
      </c>
      <c r="V28" s="101">
        <v>0.18552804912285753</v>
      </c>
      <c r="W28" s="61">
        <v>0.15600179829162297</v>
      </c>
      <c r="X28" s="61">
        <v>0.13643943109367337</v>
      </c>
      <c r="Y28" s="61">
        <v>0.1843611598562714</v>
      </c>
      <c r="Z28" s="61">
        <v>0.03756334835867263</v>
      </c>
      <c r="AA28" s="101">
        <v>0.13164397182545115</v>
      </c>
      <c r="AB28" s="61">
        <v>0.017062051872178453</v>
      </c>
      <c r="AC28" s="61">
        <v>0.07756854711629373</v>
      </c>
      <c r="AD28" s="61">
        <v>0.07476481569603576</v>
      </c>
      <c r="AE28" s="61">
        <v>0.0919106359154039</v>
      </c>
      <c r="AF28" s="101">
        <v>0.06740531066259474</v>
      </c>
      <c r="AG28" s="61">
        <v>-0.02218169383335233</v>
      </c>
      <c r="AH28" s="61">
        <v>-0.004721233689205219</v>
      </c>
      <c r="AI28" s="61">
        <v>-0.3875758592296667</v>
      </c>
      <c r="AJ28" s="61">
        <v>-0.17329120239481127</v>
      </c>
      <c r="AK28" s="101">
        <v>-0.12998760362593942</v>
      </c>
      <c r="AL28" s="61">
        <v>0.2052965350629571</v>
      </c>
      <c r="AM28" s="61">
        <v>0.05994165329133988</v>
      </c>
      <c r="AN28" s="61">
        <v>0.036623993665038906</v>
      </c>
      <c r="AO28" s="61">
        <v>0.07640337974207231</v>
      </c>
      <c r="AP28" s="101">
        <v>0.09602525245661009</v>
      </c>
      <c r="AQ28" s="61">
        <v>0.4051390256482393</v>
      </c>
    </row>
    <row r="29" spans="1:43" ht="15">
      <c r="A29" s="17" t="s">
        <v>31</v>
      </c>
      <c r="B29" s="92"/>
      <c r="C29" s="97">
        <v>-2.81</v>
      </c>
      <c r="D29" s="97">
        <v>-1.769</v>
      </c>
      <c r="E29" s="97">
        <v>-15.357</v>
      </c>
      <c r="F29" s="97">
        <v>-0.894</v>
      </c>
      <c r="G29" s="98">
        <v>-20.839</v>
      </c>
      <c r="H29" s="97">
        <v>-1.261</v>
      </c>
      <c r="I29" s="97">
        <v>-1.4639999999999995</v>
      </c>
      <c r="J29" s="97">
        <v>-1.439</v>
      </c>
      <c r="K29" s="97">
        <v>-1.5190000000000001</v>
      </c>
      <c r="L29" s="98">
        <v>-5.683</v>
      </c>
      <c r="M29" s="97">
        <v>-1.442</v>
      </c>
      <c r="N29" s="97">
        <v>-1.5950000000000002</v>
      </c>
      <c r="O29" s="97">
        <v>-1.444</v>
      </c>
      <c r="P29" s="97">
        <v>-3.081</v>
      </c>
      <c r="Q29" s="98">
        <v>-7.562</v>
      </c>
      <c r="R29" s="97">
        <v>-2.2569999999999997</v>
      </c>
      <c r="S29" s="97">
        <v>-2.4440000000000004</v>
      </c>
      <c r="T29" s="97">
        <v>-2.021</v>
      </c>
      <c r="U29" s="97">
        <v>-3.6910000000000003</v>
      </c>
      <c r="V29" s="98">
        <v>-10.413</v>
      </c>
      <c r="W29" s="97">
        <v>-4.640999999999999</v>
      </c>
      <c r="X29" s="97">
        <v>-4.234000000000001</v>
      </c>
      <c r="Y29" s="97">
        <v>-3.6709999999999994</v>
      </c>
      <c r="Z29" s="97">
        <v>-1.374</v>
      </c>
      <c r="AA29" s="98">
        <v>-13.92</v>
      </c>
      <c r="AB29" s="97">
        <v>-3.553</v>
      </c>
      <c r="AC29" s="97">
        <v>-4.099</v>
      </c>
      <c r="AD29" s="97">
        <v>-4.153</v>
      </c>
      <c r="AE29" s="97">
        <v>-4.339</v>
      </c>
      <c r="AF29" s="98">
        <v>-16.144</v>
      </c>
      <c r="AG29" s="97">
        <v>-3.265</v>
      </c>
      <c r="AH29" s="97">
        <v>-2.534</v>
      </c>
      <c r="AI29" s="97">
        <v>-3.0530000000000004</v>
      </c>
      <c r="AJ29" s="97">
        <v>-3.0619999999999985</v>
      </c>
      <c r="AK29" s="98">
        <v>-11.914</v>
      </c>
      <c r="AL29" s="97">
        <v>-4.469</v>
      </c>
      <c r="AM29" s="97">
        <v>-4.721000000000001</v>
      </c>
      <c r="AN29" s="97">
        <v>-3.75</v>
      </c>
      <c r="AO29" s="97">
        <v>-3.409</v>
      </c>
      <c r="AP29" s="98">
        <v>-16.349</v>
      </c>
      <c r="AQ29" s="97">
        <v>-3.1229999999999998</v>
      </c>
    </row>
    <row r="30" spans="1:43" ht="15">
      <c r="A30" s="17" t="s">
        <v>90</v>
      </c>
      <c r="B30" s="92"/>
      <c r="C30" s="104"/>
      <c r="D30" s="104"/>
      <c r="E30" s="104"/>
      <c r="F30" s="104"/>
      <c r="G30" s="105"/>
      <c r="H30" s="104"/>
      <c r="I30" s="104"/>
      <c r="J30" s="104"/>
      <c r="K30" s="104"/>
      <c r="L30" s="105"/>
      <c r="M30" s="104"/>
      <c r="N30" s="104">
        <v>-0.029000000000001247</v>
      </c>
      <c r="O30" s="104">
        <v>-0.04299999999999837</v>
      </c>
      <c r="P30" s="104">
        <v>-3.645000000000001</v>
      </c>
      <c r="Q30" s="105">
        <v>-3.723</v>
      </c>
      <c r="R30" s="104">
        <v>-0.0040000000000000036</v>
      </c>
      <c r="S30" s="104">
        <v>-0.013000000000000345</v>
      </c>
      <c r="T30" s="104">
        <v>-0.006000000000000227</v>
      </c>
      <c r="U30" s="104">
        <v>-0.015999999999998682</v>
      </c>
      <c r="V30" s="105">
        <v>-0.0389999999999997</v>
      </c>
      <c r="W30" s="104">
        <v>-0.00500000000000167</v>
      </c>
      <c r="X30" s="104">
        <v>-0.007999999999999119</v>
      </c>
      <c r="Y30" s="104">
        <v>-0.0020000000000024443</v>
      </c>
      <c r="Z30" s="104">
        <v>-0.005999999999997119</v>
      </c>
      <c r="AA30" s="105">
        <v>-0.02099999999999902</v>
      </c>
      <c r="AB30" s="104">
        <v>-0.0040000000000000036</v>
      </c>
      <c r="AC30" s="104">
        <v>-0.019000000000000128</v>
      </c>
      <c r="AD30" s="104">
        <v>0.0019999999999988916</v>
      </c>
      <c r="AE30" s="104">
        <v>32.897999999999996</v>
      </c>
      <c r="AF30" s="105">
        <v>32.876999999999995</v>
      </c>
      <c r="AG30" s="104">
        <v>-0.007000000000000117</v>
      </c>
      <c r="AH30" s="104">
        <v>0.23199999999999932</v>
      </c>
      <c r="AI30" s="104">
        <v>0.5320000000000014</v>
      </c>
      <c r="AJ30" s="104">
        <v>0.370999999999996</v>
      </c>
      <c r="AK30" s="105">
        <v>1.1279999999999983</v>
      </c>
      <c r="AL30" s="104">
        <v>0.13500000000000068</v>
      </c>
      <c r="AM30" s="104">
        <v>0.1509999999999989</v>
      </c>
      <c r="AN30" s="104">
        <v>-0.017999999999998906</v>
      </c>
      <c r="AO30" s="104">
        <v>-0.011999999999999567</v>
      </c>
      <c r="AP30" s="105">
        <v>0.2560000000000002</v>
      </c>
      <c r="AQ30" s="104">
        <v>0.0009999999999998899</v>
      </c>
    </row>
    <row r="31" spans="1:43" ht="15">
      <c r="A31" s="45" t="s">
        <v>33</v>
      </c>
      <c r="B31" s="9"/>
      <c r="C31" s="46">
        <v>4.242</v>
      </c>
      <c r="D31" s="46">
        <v>5.032</v>
      </c>
      <c r="E31" s="46">
        <v>-4.17</v>
      </c>
      <c r="F31" s="46">
        <v>-0.115</v>
      </c>
      <c r="G31" s="47">
        <v>4.989</v>
      </c>
      <c r="H31" s="46">
        <v>2.602</v>
      </c>
      <c r="I31" s="46">
        <v>-4.044</v>
      </c>
      <c r="J31" s="46">
        <v>4.296</v>
      </c>
      <c r="K31" s="46">
        <v>11.286</v>
      </c>
      <c r="L31" s="47">
        <v>14.14</v>
      </c>
      <c r="M31" s="46">
        <v>5.599</v>
      </c>
      <c r="N31" s="46">
        <v>2.1289999999999996</v>
      </c>
      <c r="O31" s="46">
        <v>7.8870000000000005</v>
      </c>
      <c r="P31" s="46">
        <v>1.3789999999999996</v>
      </c>
      <c r="Q31" s="47">
        <v>16.994</v>
      </c>
      <c r="R31" s="46">
        <v>2.291</v>
      </c>
      <c r="S31" s="46">
        <v>4.0049999999999955</v>
      </c>
      <c r="T31" s="46">
        <v>6.404000000000004</v>
      </c>
      <c r="U31" s="46">
        <v>2.6210000000000004</v>
      </c>
      <c r="V31" s="47">
        <v>15.321</v>
      </c>
      <c r="W31" s="46">
        <v>1.6</v>
      </c>
      <c r="X31" s="46">
        <v>1.322</v>
      </c>
      <c r="Y31" s="46">
        <v>5.151999999999999</v>
      </c>
      <c r="Z31" s="46">
        <v>0.09500000000000064</v>
      </c>
      <c r="AA31" s="47">
        <v>8.169</v>
      </c>
      <c r="AB31" s="46">
        <v>-2.786</v>
      </c>
      <c r="AC31" s="46">
        <v>-0.18000000000000016</v>
      </c>
      <c r="AD31" s="46">
        <v>-0.06599999999999984</v>
      </c>
      <c r="AE31" s="46">
        <v>33.647999999999996</v>
      </c>
      <c r="AF31" s="47">
        <v>30.616</v>
      </c>
      <c r="AG31" s="46">
        <v>-4.245</v>
      </c>
      <c r="AH31" s="46">
        <v>-2.5010000000000003</v>
      </c>
      <c r="AI31" s="46">
        <v>-15.229999999999999</v>
      </c>
      <c r="AJ31" s="46">
        <v>-8.943000000000001</v>
      </c>
      <c r="AK31" s="47">
        <v>-30.919</v>
      </c>
      <c r="AL31" s="46">
        <v>11.302</v>
      </c>
      <c r="AM31" s="46">
        <v>1.3680000000000003</v>
      </c>
      <c r="AN31" s="46">
        <v>-1.548</v>
      </c>
      <c r="AO31" s="46">
        <v>1.0459999999999994</v>
      </c>
      <c r="AP31" s="47">
        <v>12.168</v>
      </c>
      <c r="AQ31" s="46">
        <v>40.08</v>
      </c>
    </row>
    <row r="32" spans="1:43" ht="15">
      <c r="A32" s="17" t="s">
        <v>34</v>
      </c>
      <c r="B32" s="9"/>
      <c r="C32" s="97">
        <v>-1.188</v>
      </c>
      <c r="D32" s="97">
        <v>-1.409</v>
      </c>
      <c r="E32" s="97">
        <v>1.183</v>
      </c>
      <c r="F32" s="97">
        <v>0.803</v>
      </c>
      <c r="G32" s="98">
        <v>-0.611</v>
      </c>
      <c r="H32" s="97">
        <v>-0.651</v>
      </c>
      <c r="I32" s="97">
        <v>0.995</v>
      </c>
      <c r="J32" s="97">
        <v>-1.17</v>
      </c>
      <c r="K32" s="97">
        <v>-2.832</v>
      </c>
      <c r="L32" s="98">
        <v>-3.658</v>
      </c>
      <c r="M32" s="97">
        <v>-1.409</v>
      </c>
      <c r="N32" s="97">
        <v>-0.524</v>
      </c>
      <c r="O32" s="97">
        <v>-1.9719999999999998</v>
      </c>
      <c r="P32" s="97">
        <v>1.9999999999999998</v>
      </c>
      <c r="Q32" s="98">
        <v>-1.905</v>
      </c>
      <c r="R32" s="97">
        <v>-0.573</v>
      </c>
      <c r="S32" s="97">
        <v>-1.0010000000000001</v>
      </c>
      <c r="T32" s="97">
        <v>-1.6129999999999998</v>
      </c>
      <c r="U32" s="97">
        <v>-0.5210000000000004</v>
      </c>
      <c r="V32" s="98">
        <v>-3.708</v>
      </c>
      <c r="W32" s="97">
        <v>0.033</v>
      </c>
      <c r="X32" s="97">
        <v>-0.33099999999999996</v>
      </c>
      <c r="Y32" s="97">
        <v>-1.321</v>
      </c>
      <c r="Z32" s="97">
        <v>1.054</v>
      </c>
      <c r="AA32" s="98">
        <v>-0.565</v>
      </c>
      <c r="AB32" s="97">
        <v>0.696</v>
      </c>
      <c r="AC32" s="97">
        <v>0.06800000000000006</v>
      </c>
      <c r="AD32" s="97">
        <v>0.017000000000000015</v>
      </c>
      <c r="AE32" s="97">
        <v>-3.744</v>
      </c>
      <c r="AF32" s="98">
        <v>-2.963</v>
      </c>
      <c r="AG32" s="97">
        <v>0.883</v>
      </c>
      <c r="AH32" s="97">
        <v>-0.28700000000000003</v>
      </c>
      <c r="AI32" s="97">
        <v>3.763</v>
      </c>
      <c r="AJ32" s="97">
        <v>1.9820000000000002</v>
      </c>
      <c r="AK32" s="98">
        <v>6.341</v>
      </c>
      <c r="AL32" s="97">
        <v>-3.673</v>
      </c>
      <c r="AM32" s="97">
        <v>-3.635</v>
      </c>
      <c r="AN32" s="97">
        <v>-0.19399999999999995</v>
      </c>
      <c r="AO32" s="97">
        <v>-0.694</v>
      </c>
      <c r="AP32" s="98">
        <v>-8.196</v>
      </c>
      <c r="AQ32" s="97">
        <v>-6.746</v>
      </c>
    </row>
    <row r="33" spans="1:43" ht="15">
      <c r="A33" s="45" t="s">
        <v>35</v>
      </c>
      <c r="B33" s="9"/>
      <c r="C33" s="46">
        <v>3.054</v>
      </c>
      <c r="D33" s="46">
        <v>3.623</v>
      </c>
      <c r="E33" s="46">
        <v>-2.987</v>
      </c>
      <c r="F33" s="46">
        <v>0.688</v>
      </c>
      <c r="G33" s="47">
        <v>4.378</v>
      </c>
      <c r="H33" s="46">
        <v>1.951</v>
      </c>
      <c r="I33" s="46">
        <v>-3.049</v>
      </c>
      <c r="J33" s="46">
        <v>3.126</v>
      </c>
      <c r="K33" s="46">
        <v>8.454</v>
      </c>
      <c r="L33" s="47">
        <v>10.482</v>
      </c>
      <c r="M33" s="46">
        <v>4.19</v>
      </c>
      <c r="N33" s="46">
        <v>1.6049999999999995</v>
      </c>
      <c r="O33" s="46">
        <v>5.915000000000001</v>
      </c>
      <c r="P33" s="46">
        <v>3.3789999999999996</v>
      </c>
      <c r="Q33" s="47">
        <v>15.089</v>
      </c>
      <c r="R33" s="46">
        <v>1.718</v>
      </c>
      <c r="S33" s="46">
        <v>3.003999999999995</v>
      </c>
      <c r="T33" s="46">
        <v>4.791000000000005</v>
      </c>
      <c r="U33" s="46">
        <v>2.0999999999999996</v>
      </c>
      <c r="V33" s="47">
        <v>11.613</v>
      </c>
      <c r="W33" s="46">
        <v>1.633</v>
      </c>
      <c r="X33" s="46">
        <v>0.9910000000000001</v>
      </c>
      <c r="Y33" s="46">
        <v>3.831</v>
      </c>
      <c r="Z33" s="46">
        <v>1.149</v>
      </c>
      <c r="AA33" s="47">
        <v>7.604</v>
      </c>
      <c r="AB33" s="46">
        <v>-2.09</v>
      </c>
      <c r="AC33" s="46">
        <v>-0.1120000000000001</v>
      </c>
      <c r="AD33" s="46">
        <v>-0.04899999999999993</v>
      </c>
      <c r="AE33" s="46">
        <v>29.904</v>
      </c>
      <c r="AF33" s="47">
        <v>27.653</v>
      </c>
      <c r="AG33" s="46">
        <v>-3.362</v>
      </c>
      <c r="AH33" s="46">
        <v>-2.7880000000000003</v>
      </c>
      <c r="AI33" s="46">
        <v>-11.467</v>
      </c>
      <c r="AJ33" s="46">
        <v>-6.9609999999999985</v>
      </c>
      <c r="AK33" s="47">
        <v>-24.578</v>
      </c>
      <c r="AL33" s="46">
        <v>7.629</v>
      </c>
      <c r="AM33" s="46">
        <v>-2.2669999999999995</v>
      </c>
      <c r="AN33" s="46">
        <v>-1.742</v>
      </c>
      <c r="AO33" s="46">
        <v>0.35199999999999987</v>
      </c>
      <c r="AP33" s="47">
        <v>3.972</v>
      </c>
      <c r="AQ33" s="46">
        <v>33.334</v>
      </c>
    </row>
    <row r="34" spans="1:43" ht="15">
      <c r="A34" s="17" t="s">
        <v>91</v>
      </c>
      <c r="B34" s="9"/>
      <c r="C34" s="97"/>
      <c r="D34" s="97"/>
      <c r="E34" s="97"/>
      <c r="F34" s="97"/>
      <c r="G34" s="98"/>
      <c r="H34" s="97"/>
      <c r="I34" s="97"/>
      <c r="J34" s="97"/>
      <c r="K34" s="97"/>
      <c r="L34" s="98"/>
      <c r="M34" s="97">
        <v>-0.449</v>
      </c>
      <c r="N34" s="97">
        <v>-0.35900000000000004</v>
      </c>
      <c r="O34" s="97">
        <v>-0.4869999999999999</v>
      </c>
      <c r="P34" s="97">
        <v>-0.5840000000000001</v>
      </c>
      <c r="Q34" s="98">
        <v>-1.879</v>
      </c>
      <c r="R34" s="97">
        <v>-0.323</v>
      </c>
      <c r="S34" s="97">
        <v>-0.694</v>
      </c>
      <c r="T34" s="97">
        <v>-0.752</v>
      </c>
      <c r="U34" s="97">
        <v>-0.772</v>
      </c>
      <c r="V34" s="98">
        <v>-2.541</v>
      </c>
      <c r="W34" s="97">
        <v>-0.839</v>
      </c>
      <c r="X34" s="97">
        <v>-0.5960000000000001</v>
      </c>
      <c r="Y34" s="97">
        <v>-0.8489999999999998</v>
      </c>
      <c r="Z34" s="97">
        <v>-0.0050000000000003375</v>
      </c>
      <c r="AA34" s="98">
        <v>-2.289</v>
      </c>
      <c r="AB34" s="97">
        <v>-0.214</v>
      </c>
      <c r="AC34" s="97">
        <v>-0.528</v>
      </c>
      <c r="AD34" s="97">
        <v>-0.52</v>
      </c>
      <c r="AE34" s="97">
        <v>-0.43799999999999994</v>
      </c>
      <c r="AF34" s="98">
        <v>-1.7</v>
      </c>
      <c r="AG34" s="97">
        <v>-0.3</v>
      </c>
      <c r="AH34" s="97">
        <v>-0.301</v>
      </c>
      <c r="AI34" s="97">
        <v>-0.134</v>
      </c>
      <c r="AJ34" s="97">
        <v>-0.23299999999999998</v>
      </c>
      <c r="AK34" s="98">
        <v>-0.968</v>
      </c>
      <c r="AL34" s="97">
        <v>0.791</v>
      </c>
      <c r="AM34" s="97">
        <v>0.20399999999999996</v>
      </c>
      <c r="AN34" s="97">
        <v>-0.881</v>
      </c>
      <c r="AO34" s="97">
        <v>0.44000000000000006</v>
      </c>
      <c r="AP34" s="98">
        <v>0.554</v>
      </c>
      <c r="AQ34" s="97">
        <v>-1.195</v>
      </c>
    </row>
    <row r="35" spans="1:43" ht="15">
      <c r="A35" s="45" t="s">
        <v>92</v>
      </c>
      <c r="B35" s="9"/>
      <c r="C35" s="46">
        <v>3.054</v>
      </c>
      <c r="D35" s="46">
        <v>3.623</v>
      </c>
      <c r="E35" s="46">
        <v>-2.987</v>
      </c>
      <c r="F35" s="46">
        <v>0.688</v>
      </c>
      <c r="G35" s="47">
        <v>4.378</v>
      </c>
      <c r="H35" s="46">
        <v>1.951</v>
      </c>
      <c r="I35" s="46">
        <v>-3.049</v>
      </c>
      <c r="J35" s="46">
        <v>3.126</v>
      </c>
      <c r="K35" s="46">
        <v>8.454</v>
      </c>
      <c r="L35" s="47">
        <v>10.482</v>
      </c>
      <c r="M35" s="46">
        <v>3.741</v>
      </c>
      <c r="N35" s="46">
        <v>1.246</v>
      </c>
      <c r="O35" s="46">
        <v>5.427999999999999</v>
      </c>
      <c r="P35" s="46">
        <v>2.7950000000000017</v>
      </c>
      <c r="Q35" s="47">
        <v>13.21</v>
      </c>
      <c r="R35" s="46">
        <v>1.395</v>
      </c>
      <c r="S35" s="46">
        <v>2.31</v>
      </c>
      <c r="T35" s="46">
        <v>4.039</v>
      </c>
      <c r="U35" s="46">
        <v>1.3279999999999994</v>
      </c>
      <c r="V35" s="47">
        <v>9.072</v>
      </c>
      <c r="W35" s="46">
        <v>0.794</v>
      </c>
      <c r="X35" s="46">
        <v>0.395</v>
      </c>
      <c r="Y35" s="46">
        <v>2.982</v>
      </c>
      <c r="Z35" s="46">
        <v>1.1440000000000001</v>
      </c>
      <c r="AA35" s="47">
        <v>5.315</v>
      </c>
      <c r="AB35" s="46">
        <v>-2.304</v>
      </c>
      <c r="AC35" s="46">
        <v>-0.6400000000000001</v>
      </c>
      <c r="AD35" s="46">
        <v>-0.569</v>
      </c>
      <c r="AE35" s="46">
        <v>29.466</v>
      </c>
      <c r="AF35" s="47">
        <v>25.953</v>
      </c>
      <c r="AG35" s="46">
        <v>-3.662</v>
      </c>
      <c r="AH35" s="46">
        <v>-3.0890000000000004</v>
      </c>
      <c r="AI35" s="46">
        <v>-11.600999999999999</v>
      </c>
      <c r="AJ35" s="46">
        <v>-7.193999999999999</v>
      </c>
      <c r="AK35" s="47">
        <v>-25.546</v>
      </c>
      <c r="AL35" s="46">
        <v>8.42</v>
      </c>
      <c r="AM35" s="46">
        <v>-2.0629999999999997</v>
      </c>
      <c r="AN35" s="46">
        <v>-2.623</v>
      </c>
      <c r="AO35" s="46">
        <v>0.7919999999999998</v>
      </c>
      <c r="AP35" s="47">
        <v>4.526</v>
      </c>
      <c r="AQ35" s="46">
        <v>32.139</v>
      </c>
    </row>
    <row r="36" spans="2:43" ht="16" thickBot="1">
      <c r="B36" s="9"/>
      <c r="G36" s="33"/>
      <c r="L36" s="33"/>
      <c r="Q36" s="33"/>
      <c r="V36" s="33"/>
      <c r="AA36" s="33"/>
      <c r="AF36" s="33"/>
      <c r="AK36" s="33"/>
      <c r="AL36" s="33"/>
      <c r="AM36" s="33"/>
      <c r="AN36" s="33"/>
      <c r="AO36" s="33"/>
      <c r="AP36" s="33"/>
      <c r="AQ36" s="33"/>
    </row>
    <row r="37" spans="1:43" ht="16" thickBot="1">
      <c r="A37" s="77" t="s">
        <v>36</v>
      </c>
      <c r="B37" s="20"/>
      <c r="C37" s="3" t="str">
        <f>C1</f>
        <v>1Q15</v>
      </c>
      <c r="D37" s="3" t="str">
        <f>D1</f>
        <v>2Q15</v>
      </c>
      <c r="E37" s="3" t="str">
        <f>E1</f>
        <v>3Q15</v>
      </c>
      <c r="F37" s="3" t="str">
        <f>F1</f>
        <v>4Q15</v>
      </c>
      <c r="G37" s="4">
        <f>G1</f>
        <v>2015</v>
      </c>
      <c r="H37" s="3" t="str">
        <f aca="true" t="shared" si="2" ref="H37:AP37">H1</f>
        <v>1Q16</v>
      </c>
      <c r="I37" s="3" t="str">
        <f t="shared" si="2"/>
        <v>2Q16</v>
      </c>
      <c r="J37" s="3" t="str">
        <f t="shared" si="2"/>
        <v>3Q16</v>
      </c>
      <c r="K37" s="3" t="str">
        <f t="shared" si="2"/>
        <v>4Q16</v>
      </c>
      <c r="L37" s="4">
        <f t="shared" si="2"/>
        <v>2016</v>
      </c>
      <c r="M37" s="3" t="str">
        <f t="shared" si="2"/>
        <v>1Q17</v>
      </c>
      <c r="N37" s="3" t="str">
        <f t="shared" si="2"/>
        <v>2Q17</v>
      </c>
      <c r="O37" s="3" t="str">
        <f t="shared" si="2"/>
        <v>3Q17</v>
      </c>
      <c r="P37" s="3" t="str">
        <f t="shared" si="2"/>
        <v>4Q17</v>
      </c>
      <c r="Q37" s="4">
        <f t="shared" si="2"/>
        <v>2017</v>
      </c>
      <c r="R37" s="3" t="str">
        <f t="shared" si="2"/>
        <v>1Q18</v>
      </c>
      <c r="S37" s="3" t="str">
        <f t="shared" si="2"/>
        <v>2Q18</v>
      </c>
      <c r="T37" s="3">
        <f>Q1</f>
        <v>2017</v>
      </c>
      <c r="U37" s="3" t="str">
        <f t="shared" si="2"/>
        <v>4Q18</v>
      </c>
      <c r="V37" s="4">
        <f t="shared" si="2"/>
        <v>2018</v>
      </c>
      <c r="W37" s="3" t="str">
        <f t="shared" si="2"/>
        <v>1Q19</v>
      </c>
      <c r="X37" s="3" t="str">
        <f t="shared" si="2"/>
        <v>2Q19</v>
      </c>
      <c r="Y37" s="3" t="str">
        <f t="shared" si="2"/>
        <v>3Q19</v>
      </c>
      <c r="Z37" s="3" t="str">
        <f t="shared" si="2"/>
        <v>4Q19</v>
      </c>
      <c r="AA37" s="4">
        <f t="shared" si="2"/>
        <v>2019</v>
      </c>
      <c r="AB37" s="3" t="str">
        <f t="shared" si="2"/>
        <v>1Q20</v>
      </c>
      <c r="AC37" s="3" t="str">
        <f t="shared" si="2"/>
        <v>2Q20</v>
      </c>
      <c r="AD37" s="3" t="str">
        <f t="shared" si="2"/>
        <v>3Q20</v>
      </c>
      <c r="AE37" s="3" t="str">
        <f t="shared" si="2"/>
        <v>4Q20</v>
      </c>
      <c r="AF37" s="4">
        <f t="shared" si="2"/>
        <v>2020</v>
      </c>
      <c r="AG37" s="3" t="str">
        <f t="shared" si="2"/>
        <v>1Q21</v>
      </c>
      <c r="AH37" s="3" t="str">
        <f t="shared" si="2"/>
        <v>2Q21</v>
      </c>
      <c r="AI37" s="3" t="str">
        <f t="shared" si="2"/>
        <v>3Q21</v>
      </c>
      <c r="AJ37" s="3" t="str">
        <f t="shared" si="2"/>
        <v>4Q21</v>
      </c>
      <c r="AK37" s="4">
        <f t="shared" si="2"/>
        <v>2021</v>
      </c>
      <c r="AL37" s="3" t="str">
        <f t="shared" si="2"/>
        <v>1Q22</v>
      </c>
      <c r="AM37" s="3" t="str">
        <f t="shared" si="2"/>
        <v>2Q22</v>
      </c>
      <c r="AN37" s="3" t="str">
        <f t="shared" si="2"/>
        <v>3Q22</v>
      </c>
      <c r="AO37" s="3" t="str">
        <f t="shared" si="2"/>
        <v>4Q22</v>
      </c>
      <c r="AP37" s="4">
        <f t="shared" si="2"/>
        <v>2022</v>
      </c>
      <c r="AQ37" s="3" t="s">
        <v>202</v>
      </c>
    </row>
    <row r="38" spans="1:43" ht="15">
      <c r="A38" s="69" t="s">
        <v>23</v>
      </c>
      <c r="B38" s="92"/>
      <c r="C38" s="53">
        <v>9.776</v>
      </c>
      <c r="D38" s="53">
        <v>9.044</v>
      </c>
      <c r="E38" s="53">
        <v>14.329</v>
      </c>
      <c r="F38" s="53">
        <v>1.924</v>
      </c>
      <c r="G38" s="99">
        <v>35.06</v>
      </c>
      <c r="H38" s="53">
        <v>7.725</v>
      </c>
      <c r="I38" s="53">
        <v>0.718</v>
      </c>
      <c r="J38" s="53">
        <v>8.948</v>
      </c>
      <c r="K38" s="53">
        <v>12.76</v>
      </c>
      <c r="L38" s="99">
        <v>30.151</v>
      </c>
      <c r="M38" s="53">
        <v>10.703</v>
      </c>
      <c r="N38" s="53">
        <v>7.949999999999999</v>
      </c>
      <c r="O38" s="53">
        <v>14.350999999999999</v>
      </c>
      <c r="P38" s="53">
        <v>12.431000000000004</v>
      </c>
      <c r="Q38" s="99">
        <v>45.435</v>
      </c>
      <c r="R38" s="53">
        <v>8.814</v>
      </c>
      <c r="S38" s="53">
        <v>10.850000000000001</v>
      </c>
      <c r="T38" s="53">
        <v>12.881999999999998</v>
      </c>
      <c r="U38" s="53">
        <v>12.741</v>
      </c>
      <c r="V38" s="99">
        <v>45.287</v>
      </c>
      <c r="W38" s="53">
        <v>13.122</v>
      </c>
      <c r="X38" s="53">
        <v>12.537</v>
      </c>
      <c r="Y38" s="53">
        <v>15.891000000000002</v>
      </c>
      <c r="Z38" s="53">
        <v>10.296</v>
      </c>
      <c r="AA38" s="99">
        <v>51.846</v>
      </c>
      <c r="AB38" s="53">
        <v>11.321</v>
      </c>
      <c r="AC38" s="53">
        <v>15.537</v>
      </c>
      <c r="AD38" s="53">
        <v>15.540000000000003</v>
      </c>
      <c r="AE38" s="53">
        <v>17.351</v>
      </c>
      <c r="AF38" s="99">
        <v>59.749</v>
      </c>
      <c r="AG38" s="53">
        <v>8.517</v>
      </c>
      <c r="AH38" s="53">
        <v>9.448</v>
      </c>
      <c r="AI38" s="53">
        <v>-3.6069999999999993</v>
      </c>
      <c r="AJ38" s="53">
        <v>3.4349999999999987</v>
      </c>
      <c r="AK38" s="99">
        <v>17.793</v>
      </c>
      <c r="AL38" s="53">
        <v>25.638</v>
      </c>
      <c r="AM38" s="53">
        <v>52.92099999999999</v>
      </c>
      <c r="AN38" s="53">
        <v>17.74900000000001</v>
      </c>
      <c r="AO38" s="53">
        <v>13.538999999999987</v>
      </c>
      <c r="AP38" s="99">
        <v>109.847</v>
      </c>
      <c r="AQ38" s="53">
        <v>52.054137358991724</v>
      </c>
    </row>
    <row r="39" spans="1:43" ht="15">
      <c r="A39" s="9" t="s">
        <v>37</v>
      </c>
      <c r="B39" s="9"/>
      <c r="C39" s="6"/>
      <c r="D39" s="6"/>
      <c r="E39" s="6"/>
      <c r="F39" s="6"/>
      <c r="G39" s="7">
        <v>-5.141758668489128</v>
      </c>
      <c r="H39" s="6">
        <v>-0.22780511999999975</v>
      </c>
      <c r="I39" s="6">
        <v>1.4591817900000013</v>
      </c>
      <c r="J39" s="6">
        <v>-0.16840215000000508</v>
      </c>
      <c r="K39" s="6">
        <v>-0.5282155099999986</v>
      </c>
      <c r="L39" s="7">
        <v>0.5345840100000013</v>
      </c>
      <c r="M39" s="6">
        <v>1.282811346818892</v>
      </c>
      <c r="N39" s="6">
        <v>-0.4167229693828646</v>
      </c>
      <c r="O39" s="6">
        <v>-0.11119568834305332</v>
      </c>
      <c r="P39" s="6">
        <v>-1.1191257347604462</v>
      </c>
      <c r="Q39" s="7">
        <v>-0.36423304566747217</v>
      </c>
      <c r="R39" s="6">
        <v>2.5377034572138952</v>
      </c>
      <c r="S39" s="6">
        <v>-1.080365408714536</v>
      </c>
      <c r="T39" s="6">
        <v>4.599774085580968</v>
      </c>
      <c r="U39" s="6">
        <v>2.3646549566187294</v>
      </c>
      <c r="V39" s="7">
        <v>8.421767090699056</v>
      </c>
      <c r="W39" s="6">
        <v>5.0563523455041</v>
      </c>
      <c r="X39" s="6">
        <v>-1.40376175058504</v>
      </c>
      <c r="Y39" s="6">
        <v>0.24805740640998702</v>
      </c>
      <c r="Z39" s="6">
        <v>2.7281861776519905</v>
      </c>
      <c r="AA39" s="7">
        <v>6.6288341789810294</v>
      </c>
      <c r="AB39" s="6">
        <v>-2.8976524955489897</v>
      </c>
      <c r="AC39" s="6">
        <v>-7.39883908076121</v>
      </c>
      <c r="AD39" s="6">
        <v>-6.006480589555</v>
      </c>
      <c r="AE39" s="6">
        <v>-12.745777955980273</v>
      </c>
      <c r="AF39" s="7">
        <v>-29.048750121845472</v>
      </c>
      <c r="AG39" s="6">
        <v>1.7894821799999998</v>
      </c>
      <c r="AH39" s="6">
        <v>2.59151782</v>
      </c>
      <c r="AI39" s="6">
        <v>18.02388615438129</v>
      </c>
      <c r="AJ39" s="6">
        <v>44.28317518479376</v>
      </c>
      <c r="AK39" s="7">
        <v>66.68806133917505</v>
      </c>
      <c r="AL39" s="6">
        <v>34.518260504793766</v>
      </c>
      <c r="AM39" s="6">
        <v>-21.968000000000004</v>
      </c>
      <c r="AN39" s="6">
        <v>3.4225610000000084</v>
      </c>
      <c r="AO39" s="6">
        <v>-3.7373269100000037</v>
      </c>
      <c r="AP39" s="7">
        <v>12.250529459587531</v>
      </c>
      <c r="AQ39" s="6">
        <v>-27.8</v>
      </c>
    </row>
    <row r="40" spans="1:43" ht="15">
      <c r="A40" s="9" t="s">
        <v>38</v>
      </c>
      <c r="B40" s="9"/>
      <c r="C40" s="6">
        <v>-2.979</v>
      </c>
      <c r="D40" s="6">
        <v>0.33818650788989635</v>
      </c>
      <c r="E40" s="6">
        <v>-3.1441865078898963</v>
      </c>
      <c r="F40" s="6">
        <v>-0.7</v>
      </c>
      <c r="G40" s="7">
        <v>-6.485</v>
      </c>
      <c r="H40" s="6">
        <v>-4.628708718757578</v>
      </c>
      <c r="I40" s="6">
        <v>0.31474012707573457</v>
      </c>
      <c r="J40" s="6">
        <v>16.2747668630596</v>
      </c>
      <c r="K40" s="6">
        <v>14.381576000401571</v>
      </c>
      <c r="L40" s="7">
        <v>26.342374271779345</v>
      </c>
      <c r="M40" s="6">
        <v>-1.605153080614595</v>
      </c>
      <c r="N40" s="6">
        <v>-2.7580144576807757</v>
      </c>
      <c r="O40" s="6">
        <v>-7.164008082532953</v>
      </c>
      <c r="P40" s="6">
        <v>4.4454311205340815</v>
      </c>
      <c r="Q40" s="7">
        <v>-7.081744500294242</v>
      </c>
      <c r="R40" s="6">
        <v>-1.905667413929817</v>
      </c>
      <c r="S40" s="6">
        <v>1.2682002472245033</v>
      </c>
      <c r="T40" s="6">
        <v>-3.6615328332946864</v>
      </c>
      <c r="U40" s="6">
        <v>8.764</v>
      </c>
      <c r="V40" s="7">
        <v>4.464999999999999</v>
      </c>
      <c r="W40" s="6">
        <v>-5.794</v>
      </c>
      <c r="X40" s="6">
        <v>10.652999999999999</v>
      </c>
      <c r="Y40" s="6">
        <v>-14.964</v>
      </c>
      <c r="Z40" s="6">
        <v>25.84</v>
      </c>
      <c r="AA40" s="7">
        <v>15.735</v>
      </c>
      <c r="AB40" s="6">
        <v>-1.477</v>
      </c>
      <c r="AC40" s="6">
        <v>-0.9159999999999997</v>
      </c>
      <c r="AD40" s="6">
        <v>12.870000000000001</v>
      </c>
      <c r="AE40" s="6">
        <v>13.2</v>
      </c>
      <c r="AF40" s="7">
        <v>23.677</v>
      </c>
      <c r="AG40" s="6">
        <v>-13.959</v>
      </c>
      <c r="AH40" s="6">
        <v>10.64</v>
      </c>
      <c r="AI40" s="6">
        <v>-11.89888439</v>
      </c>
      <c r="AJ40" s="6">
        <v>4.644000000000001</v>
      </c>
      <c r="AK40" s="7">
        <v>-10.573</v>
      </c>
      <c r="AL40" s="6">
        <v>7</v>
      </c>
      <c r="AM40" s="6">
        <v>27.633</v>
      </c>
      <c r="AN40" s="6">
        <v>32.652384</v>
      </c>
      <c r="AO40" s="6">
        <v>3.2827055187309018</v>
      </c>
      <c r="AP40" s="7">
        <v>70.5820895187309</v>
      </c>
      <c r="AQ40" s="6">
        <v>-66.87193981</v>
      </c>
    </row>
    <row r="41" spans="1:43" ht="15">
      <c r="A41" s="9" t="s">
        <v>93</v>
      </c>
      <c r="B41" s="9"/>
      <c r="C41" s="6">
        <v>8.102473555139998</v>
      </c>
      <c r="D41" s="6">
        <v>0</v>
      </c>
      <c r="E41" s="6">
        <v>1.9102055126273225</v>
      </c>
      <c r="F41" s="6">
        <v>-1.4656790677673197</v>
      </c>
      <c r="G41" s="7">
        <v>8.547</v>
      </c>
      <c r="H41" s="6">
        <v>-9.950000000000001E-06</v>
      </c>
      <c r="I41" s="6">
        <v>-0.126</v>
      </c>
      <c r="J41" s="6">
        <v>0</v>
      </c>
      <c r="K41" s="6">
        <v>-0.9399550500000001</v>
      </c>
      <c r="L41" s="7">
        <v>-1.065965</v>
      </c>
      <c r="M41" s="6">
        <v>0</v>
      </c>
      <c r="N41" s="6">
        <v>-1.2924676802416912</v>
      </c>
      <c r="O41" s="6">
        <v>0.28996011</v>
      </c>
      <c r="P41" s="6">
        <v>-4.1510037745706345</v>
      </c>
      <c r="Q41" s="7">
        <v>-5.153511344812325</v>
      </c>
      <c r="R41" s="6">
        <v>0.2852741550000003</v>
      </c>
      <c r="S41" s="6">
        <v>-1.0819774737499985</v>
      </c>
      <c r="T41" s="6">
        <v>-0.5564865406003565</v>
      </c>
      <c r="U41" s="6">
        <v>-0.7784069606496451</v>
      </c>
      <c r="V41" s="7">
        <v>-2.13159682</v>
      </c>
      <c r="W41" s="6">
        <v>0.0954796975592129</v>
      </c>
      <c r="X41" s="6">
        <v>-0.267463989644919</v>
      </c>
      <c r="Y41" s="6">
        <v>0.046651551727224766</v>
      </c>
      <c r="Z41" s="6">
        <v>-2.0179525457434253</v>
      </c>
      <c r="AA41" s="7">
        <v>-2.1432852861019067</v>
      </c>
      <c r="AB41" s="6">
        <v>1.20526065</v>
      </c>
      <c r="AC41" s="6">
        <v>-0.19709500124999924</v>
      </c>
      <c r="AD41" s="6">
        <v>-0.1601728149999997</v>
      </c>
      <c r="AE41" s="6">
        <v>-1.2118271068540967</v>
      </c>
      <c r="AF41" s="7">
        <v>-0.3638342731040955</v>
      </c>
      <c r="AG41" s="6">
        <v>0.349</v>
      </c>
      <c r="AH41" s="6">
        <v>-0.09799999999999998</v>
      </c>
      <c r="AI41" s="6">
        <v>-6.633</v>
      </c>
      <c r="AJ41" s="6">
        <v>-0.49600000000000044</v>
      </c>
      <c r="AK41" s="7">
        <v>-6.878</v>
      </c>
      <c r="AL41" s="6">
        <v>0.073</v>
      </c>
      <c r="AM41" s="6">
        <v>-2.53</v>
      </c>
      <c r="AN41" s="6">
        <v>0</v>
      </c>
      <c r="AO41" s="6">
        <v>-6.183000000000001</v>
      </c>
      <c r="AP41" s="7">
        <v>-8.64</v>
      </c>
      <c r="AQ41" s="6">
        <v>0.015</v>
      </c>
    </row>
    <row r="42" spans="1:43" ht="15">
      <c r="A42" s="9" t="s">
        <v>40</v>
      </c>
      <c r="B42" s="20"/>
      <c r="C42" s="6">
        <v>-0.9361301156946557</v>
      </c>
      <c r="D42" s="6">
        <v>-3.4508244756946547</v>
      </c>
      <c r="E42" s="6">
        <v>-1.1604581171123967</v>
      </c>
      <c r="F42" s="6">
        <v>-1.9455872914982921</v>
      </c>
      <c r="G42" s="7">
        <v>-7.459</v>
      </c>
      <c r="H42" s="6">
        <v>-0.7353005690165451</v>
      </c>
      <c r="I42" s="6">
        <v>-3.7226628478250117</v>
      </c>
      <c r="J42" s="6">
        <v>-0.552888925836097</v>
      </c>
      <c r="K42" s="6">
        <v>-3.6111171531185877</v>
      </c>
      <c r="L42" s="7">
        <v>-8.60089253471551</v>
      </c>
      <c r="M42" s="6">
        <v>-0.6712488372786716</v>
      </c>
      <c r="N42" s="6">
        <v>-3.5312650381302406</v>
      </c>
      <c r="O42" s="6">
        <v>-0.6990330056256111</v>
      </c>
      <c r="P42" s="6">
        <v>-5.016257695898746</v>
      </c>
      <c r="Q42" s="7">
        <v>-9.91780457693327</v>
      </c>
      <c r="R42" s="6">
        <v>-1.0634382554169404</v>
      </c>
      <c r="S42" s="6">
        <v>-3.8571894483144327</v>
      </c>
      <c r="T42" s="6">
        <v>-0.7514279285794156</v>
      </c>
      <c r="U42" s="6">
        <v>-4.34333151165781</v>
      </c>
      <c r="V42" s="7">
        <v>-10.0153871439686</v>
      </c>
      <c r="W42" s="6">
        <v>-1.0885978124810767</v>
      </c>
      <c r="X42" s="6">
        <v>-5.684885415856904</v>
      </c>
      <c r="Y42" s="6">
        <v>-0.621644913856529</v>
      </c>
      <c r="Z42" s="6">
        <v>-3.655359545021515</v>
      </c>
      <c r="AA42" s="7">
        <v>-11.050487687216025</v>
      </c>
      <c r="AB42" s="6">
        <v>-0.6861520738038273</v>
      </c>
      <c r="AC42" s="6">
        <v>-6.66007856190338</v>
      </c>
      <c r="AD42" s="6">
        <v>-1.2090974891169823</v>
      </c>
      <c r="AE42" s="6">
        <v>-6.999876415292661</v>
      </c>
      <c r="AF42" s="7">
        <v>-15.55520454011685</v>
      </c>
      <c r="AG42" s="6">
        <v>-0.612</v>
      </c>
      <c r="AH42" s="6">
        <v>-5.702</v>
      </c>
      <c r="AI42" s="6">
        <v>-0.6470000000000002</v>
      </c>
      <c r="AJ42" s="6">
        <v>-5.32</v>
      </c>
      <c r="AK42" s="7">
        <v>-12.281</v>
      </c>
      <c r="AL42" s="6">
        <v>-3.239</v>
      </c>
      <c r="AM42" s="6">
        <v>-6.528</v>
      </c>
      <c r="AN42" s="6">
        <v>-2.412000000000001</v>
      </c>
      <c r="AO42" s="6">
        <v>-4.839</v>
      </c>
      <c r="AP42" s="7">
        <v>-17.018</v>
      </c>
      <c r="AQ42" s="6">
        <v>-1.834</v>
      </c>
    </row>
    <row r="43" spans="1:43" ht="15">
      <c r="A43" s="45" t="s">
        <v>41</v>
      </c>
      <c r="B43" s="20"/>
      <c r="C43" s="46">
        <v>14.006343439445342</v>
      </c>
      <c r="D43" s="46">
        <v>5.301749363706115</v>
      </c>
      <c r="E43" s="46">
        <v>12.343173556114158</v>
      </c>
      <c r="F43" s="46">
        <v>-7.130025027754738</v>
      </c>
      <c r="G43" s="47">
        <v>24.52124133151088</v>
      </c>
      <c r="H43" s="46">
        <v>2.1931756422258757</v>
      </c>
      <c r="I43" s="46">
        <v>-1.3567409307492757</v>
      </c>
      <c r="J43" s="46">
        <v>24.501475787223516</v>
      </c>
      <c r="K43" s="46">
        <v>22.062288287282982</v>
      </c>
      <c r="L43" s="47">
        <v>47.361100747063844</v>
      </c>
      <c r="M43" s="46">
        <v>9.709409428925623</v>
      </c>
      <c r="N43" s="46">
        <v>-0.04847014543557249</v>
      </c>
      <c r="O43" s="46">
        <v>6.666723333498383</v>
      </c>
      <c r="P43" s="46">
        <v>6.590043915304259</v>
      </c>
      <c r="Q43" s="47">
        <v>22.917706532292698</v>
      </c>
      <c r="R43" s="46">
        <v>8.667871942867135</v>
      </c>
      <c r="S43" s="46">
        <v>6.098667916445539</v>
      </c>
      <c r="T43" s="46">
        <v>12.512326783106507</v>
      </c>
      <c r="U43" s="46">
        <v>18.747916484311276</v>
      </c>
      <c r="V43" s="47">
        <v>46.02678312673045</v>
      </c>
      <c r="W43" s="46">
        <v>11.391234230582235</v>
      </c>
      <c r="X43" s="46">
        <v>15.833888843913133</v>
      </c>
      <c r="Y43" s="46">
        <v>0.6000640442806848</v>
      </c>
      <c r="Z43" s="46">
        <v>33.19087408688705</v>
      </c>
      <c r="AA43" s="47">
        <v>61.0160612056631</v>
      </c>
      <c r="AB43" s="46">
        <v>7.465456080647181</v>
      </c>
      <c r="AC43" s="46">
        <v>0.3649873560854102</v>
      </c>
      <c r="AD43" s="46">
        <v>21.034249106328026</v>
      </c>
      <c r="AE43" s="46">
        <v>9.593518521872987</v>
      </c>
      <c r="AF43" s="47">
        <v>38.45821106493359</v>
      </c>
      <c r="AG43" s="46">
        <f aca="true" t="shared" si="3" ref="AG43:AL43">SUM(AG38:AG42)</f>
        <v>-3.91551782</v>
      </c>
      <c r="AH43" s="46">
        <f t="shared" si="3"/>
        <v>16.879517820000004</v>
      </c>
      <c r="AI43" s="46">
        <f t="shared" si="3"/>
        <v>-4.761998235618708</v>
      </c>
      <c r="AJ43" s="46">
        <f t="shared" si="3"/>
        <v>46.54617518479376</v>
      </c>
      <c r="AK43" s="47">
        <f t="shared" si="3"/>
        <v>54.74906133917505</v>
      </c>
      <c r="AL43" s="46">
        <f t="shared" si="3"/>
        <v>63.99026050479376</v>
      </c>
      <c r="AM43" s="46">
        <v>49.54303486479375</v>
      </c>
      <c r="AN43" s="46">
        <v>51.41194500000002</v>
      </c>
      <c r="AO43" s="46">
        <v>2.062378608730884</v>
      </c>
      <c r="AP43" s="47">
        <v>167.0216189783184</v>
      </c>
      <c r="AQ43" s="46">
        <v>-44.47594022000001</v>
      </c>
    </row>
    <row r="44" spans="1:43" ht="16" thickBot="1">
      <c r="A44" s="20"/>
      <c r="B44" s="2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10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1:43" ht="16" thickBot="1">
      <c r="A45" s="77" t="s">
        <v>42</v>
      </c>
      <c r="C45" s="3" t="str">
        <f aca="true" t="shared" si="4" ref="C45:AP45">C1</f>
        <v>1Q15</v>
      </c>
      <c r="D45" s="3" t="str">
        <f t="shared" si="4"/>
        <v>2Q15</v>
      </c>
      <c r="E45" s="3" t="str">
        <f t="shared" si="4"/>
        <v>3Q15</v>
      </c>
      <c r="F45" s="3" t="str">
        <f t="shared" si="4"/>
        <v>4Q15</v>
      </c>
      <c r="G45" s="4">
        <f t="shared" si="4"/>
        <v>2015</v>
      </c>
      <c r="H45" s="3" t="str">
        <f t="shared" si="4"/>
        <v>1Q16</v>
      </c>
      <c r="I45" s="3" t="str">
        <f t="shared" si="4"/>
        <v>2Q16</v>
      </c>
      <c r="J45" s="3" t="str">
        <f t="shared" si="4"/>
        <v>3Q16</v>
      </c>
      <c r="K45" s="3" t="str">
        <f t="shared" si="4"/>
        <v>4Q16</v>
      </c>
      <c r="L45" s="4">
        <f t="shared" si="4"/>
        <v>2016</v>
      </c>
      <c r="M45" s="3" t="str">
        <f t="shared" si="4"/>
        <v>1Q17</v>
      </c>
      <c r="N45" s="3" t="str">
        <f t="shared" si="4"/>
        <v>2Q17</v>
      </c>
      <c r="O45" s="3" t="str">
        <f t="shared" si="4"/>
        <v>3Q17</v>
      </c>
      <c r="P45" s="3" t="str">
        <f t="shared" si="4"/>
        <v>4Q17</v>
      </c>
      <c r="Q45" s="4">
        <f t="shared" si="4"/>
        <v>2017</v>
      </c>
      <c r="R45" s="3" t="str">
        <f t="shared" si="4"/>
        <v>1Q18</v>
      </c>
      <c r="S45" s="3" t="str">
        <f t="shared" si="4"/>
        <v>2Q18</v>
      </c>
      <c r="T45" s="3">
        <f>Q1</f>
        <v>2017</v>
      </c>
      <c r="U45" s="3" t="str">
        <f t="shared" si="4"/>
        <v>4Q18</v>
      </c>
      <c r="V45" s="4">
        <f t="shared" si="4"/>
        <v>2018</v>
      </c>
      <c r="W45" s="3" t="str">
        <f t="shared" si="4"/>
        <v>1Q19</v>
      </c>
      <c r="X45" s="3" t="str">
        <f t="shared" si="4"/>
        <v>2Q19</v>
      </c>
      <c r="Y45" s="3" t="str">
        <f t="shared" si="4"/>
        <v>3Q19</v>
      </c>
      <c r="Z45" s="3" t="str">
        <f t="shared" si="4"/>
        <v>4Q19</v>
      </c>
      <c r="AA45" s="4">
        <f t="shared" si="4"/>
        <v>2019</v>
      </c>
      <c r="AB45" s="3" t="str">
        <f t="shared" si="4"/>
        <v>1Q20</v>
      </c>
      <c r="AC45" s="3" t="str">
        <f t="shared" si="4"/>
        <v>2Q20</v>
      </c>
      <c r="AD45" s="3" t="str">
        <f t="shared" si="4"/>
        <v>3Q20</v>
      </c>
      <c r="AE45" s="3" t="str">
        <f t="shared" si="4"/>
        <v>4Q20</v>
      </c>
      <c r="AF45" s="4">
        <f t="shared" si="4"/>
        <v>2020</v>
      </c>
      <c r="AG45" s="3" t="str">
        <f t="shared" si="4"/>
        <v>1Q21</v>
      </c>
      <c r="AH45" s="3" t="str">
        <f t="shared" si="4"/>
        <v>2Q21</v>
      </c>
      <c r="AI45" s="3" t="str">
        <f t="shared" si="4"/>
        <v>3Q21</v>
      </c>
      <c r="AJ45" s="3" t="str">
        <f t="shared" si="4"/>
        <v>4Q21</v>
      </c>
      <c r="AK45" s="4">
        <f t="shared" si="4"/>
        <v>2021</v>
      </c>
      <c r="AL45" s="3" t="str">
        <f t="shared" si="4"/>
        <v>1Q22</v>
      </c>
      <c r="AM45" s="3" t="str">
        <f t="shared" si="4"/>
        <v>2Q22</v>
      </c>
      <c r="AN45" s="3" t="str">
        <f t="shared" si="4"/>
        <v>3Q22</v>
      </c>
      <c r="AO45" s="3" t="str">
        <f t="shared" si="4"/>
        <v>4Q22</v>
      </c>
      <c r="AP45" s="4">
        <f t="shared" si="4"/>
        <v>2022</v>
      </c>
      <c r="AQ45" s="3" t="s">
        <v>202</v>
      </c>
    </row>
    <row r="46" spans="1:43" ht="15">
      <c r="A46" s="9" t="s">
        <v>43</v>
      </c>
      <c r="B46" s="9"/>
      <c r="C46" s="6">
        <v>-0.098</v>
      </c>
      <c r="D46" s="6">
        <v>-0.39417899999999995</v>
      </c>
      <c r="E46" s="6">
        <v>-0.09982100000000002</v>
      </c>
      <c r="F46" s="6">
        <v>-0.62</v>
      </c>
      <c r="G46" s="107">
        <v>-1.212</v>
      </c>
      <c r="H46" s="6">
        <v>0.21362899999999996</v>
      </c>
      <c r="I46" s="6">
        <v>-0.024645555015472668</v>
      </c>
      <c r="J46" s="6">
        <v>0.516575</v>
      </c>
      <c r="K46" s="6">
        <v>1.4877968700000002</v>
      </c>
      <c r="L46" s="107">
        <v>2.1933553149845273</v>
      </c>
      <c r="M46" s="6">
        <v>-0.4588810000000001</v>
      </c>
      <c r="N46" s="6">
        <v>-2.053491</v>
      </c>
      <c r="O46" s="6">
        <v>-0.31969019999999926</v>
      </c>
      <c r="P46" s="6">
        <v>1.3380621999999998</v>
      </c>
      <c r="Q46" s="107">
        <v>-1.494</v>
      </c>
      <c r="R46" s="6">
        <v>0.4859406499999994</v>
      </c>
      <c r="S46" s="6">
        <v>0.2123382800000011</v>
      </c>
      <c r="T46" s="6">
        <v>2.0687210699999996</v>
      </c>
      <c r="U46" s="6">
        <v>-0.09200000000000008</v>
      </c>
      <c r="V46" s="107">
        <v>2.675</v>
      </c>
      <c r="W46" s="6">
        <v>-1.936</v>
      </c>
      <c r="X46" s="6">
        <v>-1.0590000000000002</v>
      </c>
      <c r="Y46" s="6">
        <v>0.5609999999999999</v>
      </c>
      <c r="Z46" s="6">
        <v>-1.6109999999999998</v>
      </c>
      <c r="AA46" s="107">
        <v>-4.045</v>
      </c>
      <c r="AB46" s="6">
        <v>-3.653</v>
      </c>
      <c r="AC46" s="6">
        <v>-0.8729999999999998</v>
      </c>
      <c r="AD46" s="6">
        <v>1.069</v>
      </c>
      <c r="AE46" s="6">
        <v>4.537</v>
      </c>
      <c r="AF46" s="107">
        <v>1.08</v>
      </c>
      <c r="AG46" s="6">
        <v>-0.786</v>
      </c>
      <c r="AH46" s="6">
        <v>-5.667999999999999</v>
      </c>
      <c r="AI46" s="6">
        <v>-0.18200000000000038</v>
      </c>
      <c r="AJ46" s="6">
        <v>4.61</v>
      </c>
      <c r="AK46" s="107">
        <v>-2.026</v>
      </c>
      <c r="AL46" s="6">
        <v>1.1</v>
      </c>
      <c r="AM46" s="6">
        <v>-2.284</v>
      </c>
      <c r="AN46" s="6">
        <v>-0.19399999999999995</v>
      </c>
      <c r="AO46" s="6">
        <v>-8.901294481269101</v>
      </c>
      <c r="AP46" s="107">
        <v>-10.292294481269101</v>
      </c>
      <c r="AQ46" s="6">
        <v>-0.5029398100000012</v>
      </c>
    </row>
    <row r="47" spans="1:43" ht="15">
      <c r="A47" s="9" t="s">
        <v>44</v>
      </c>
      <c r="B47" s="9"/>
      <c r="C47" s="6">
        <v>-6.458</v>
      </c>
      <c r="D47" s="6">
        <v>2.2489811999560114</v>
      </c>
      <c r="E47" s="6">
        <v>-5.9859811999560115</v>
      </c>
      <c r="F47" s="6">
        <v>3.358</v>
      </c>
      <c r="G47" s="7">
        <v>-6.837</v>
      </c>
      <c r="H47" s="6">
        <v>-3.4649321609421513</v>
      </c>
      <c r="I47" s="6">
        <v>-1.370094900517608</v>
      </c>
      <c r="J47" s="6">
        <v>13.465864723079717</v>
      </c>
      <c r="K47" s="6">
        <v>11.95137042276478</v>
      </c>
      <c r="L47" s="7">
        <v>20.582208084384735</v>
      </c>
      <c r="M47" s="6">
        <v>-3.5121962867771117</v>
      </c>
      <c r="N47" s="6">
        <v>1.4191740977218528</v>
      </c>
      <c r="O47" s="6">
        <v>-7.021192213974003</v>
      </c>
      <c r="P47" s="6">
        <v>1.2680153567338595</v>
      </c>
      <c r="Q47" s="7">
        <v>-7.8461990462954025</v>
      </c>
      <c r="R47" s="6">
        <v>1.1514523644385248</v>
      </c>
      <c r="S47" s="6">
        <v>-0.004234808918610167</v>
      </c>
      <c r="T47" s="6">
        <v>-6.120217555519915</v>
      </c>
      <c r="U47" s="6">
        <v>8.387</v>
      </c>
      <c r="V47" s="7">
        <v>3.414</v>
      </c>
      <c r="W47" s="6">
        <v>-1.843</v>
      </c>
      <c r="X47" s="6">
        <v>6.703</v>
      </c>
      <c r="Y47" s="6">
        <v>-13.137</v>
      </c>
      <c r="Z47" s="6">
        <v>22.664</v>
      </c>
      <c r="AA47" s="7">
        <v>14.387</v>
      </c>
      <c r="AB47" s="6">
        <v>2.253</v>
      </c>
      <c r="AC47" s="6">
        <v>-9.655999999999999</v>
      </c>
      <c r="AD47" s="6">
        <v>-1.553</v>
      </c>
      <c r="AE47" s="6">
        <v>6.177999999999999</v>
      </c>
      <c r="AF47" s="7">
        <v>-2.778</v>
      </c>
      <c r="AG47" s="6">
        <v>-6.766</v>
      </c>
      <c r="AH47" s="6">
        <v>12.164</v>
      </c>
      <c r="AI47" s="6">
        <v>1.045</v>
      </c>
      <c r="AJ47" s="6">
        <v>-12.729</v>
      </c>
      <c r="AK47" s="7">
        <v>-6.286</v>
      </c>
      <c r="AL47" s="6">
        <v>18.052</v>
      </c>
      <c r="AM47" s="6">
        <v>-7.824</v>
      </c>
      <c r="AN47" s="6">
        <v>-4.2</v>
      </c>
      <c r="AO47" s="6">
        <v>-5.409999999999999</v>
      </c>
      <c r="AP47" s="7">
        <v>0.618</v>
      </c>
      <c r="AQ47" s="6">
        <v>-0.061</v>
      </c>
    </row>
    <row r="48" spans="1:43" ht="15">
      <c r="A48" s="9" t="s">
        <v>94</v>
      </c>
      <c r="B48" s="9"/>
      <c r="C48" s="6">
        <v>0</v>
      </c>
      <c r="D48" s="6">
        <v>0</v>
      </c>
      <c r="E48" s="6">
        <v>0</v>
      </c>
      <c r="F48" s="6">
        <v>0</v>
      </c>
      <c r="G48" s="7">
        <v>0</v>
      </c>
      <c r="H48" s="6">
        <v>0</v>
      </c>
      <c r="I48" s="6">
        <v>0</v>
      </c>
      <c r="J48" s="6">
        <v>0</v>
      </c>
      <c r="K48" s="6">
        <v>0</v>
      </c>
      <c r="L48" s="7">
        <v>0</v>
      </c>
      <c r="M48" s="6">
        <v>0</v>
      </c>
      <c r="N48" s="6">
        <v>0</v>
      </c>
      <c r="O48" s="6">
        <v>0</v>
      </c>
      <c r="P48" s="6">
        <v>0</v>
      </c>
      <c r="Q48" s="7">
        <v>0</v>
      </c>
      <c r="R48" s="6">
        <v>0</v>
      </c>
      <c r="S48" s="6">
        <v>0</v>
      </c>
      <c r="T48" s="6">
        <v>0</v>
      </c>
      <c r="U48" s="6">
        <v>0</v>
      </c>
      <c r="V48" s="7">
        <v>0</v>
      </c>
      <c r="W48" s="6">
        <v>0</v>
      </c>
      <c r="X48" s="6">
        <v>0</v>
      </c>
      <c r="Y48" s="6">
        <v>0</v>
      </c>
      <c r="Z48" s="6">
        <v>0</v>
      </c>
      <c r="AA48" s="7">
        <v>0</v>
      </c>
      <c r="AB48" s="6">
        <v>0</v>
      </c>
      <c r="AC48" s="6">
        <v>0</v>
      </c>
      <c r="AD48" s="6">
        <v>0</v>
      </c>
      <c r="AE48" s="6">
        <v>0</v>
      </c>
      <c r="AF48" s="7">
        <v>0</v>
      </c>
      <c r="AG48" s="6">
        <v>0</v>
      </c>
      <c r="AH48" s="6">
        <v>0</v>
      </c>
      <c r="AI48" s="6">
        <v>-0.14988439</v>
      </c>
      <c r="AJ48" s="6">
        <v>0.149</v>
      </c>
      <c r="AK48" s="7">
        <v>0</v>
      </c>
      <c r="AL48" s="6">
        <v>0</v>
      </c>
      <c r="AM48" s="6">
        <v>0</v>
      </c>
      <c r="AN48" s="6">
        <v>-2.017616</v>
      </c>
      <c r="AO48" s="6">
        <v>1.9979999999999996</v>
      </c>
      <c r="AP48" s="7">
        <v>-0.019616000000000248</v>
      </c>
      <c r="AQ48" s="6">
        <v>0</v>
      </c>
    </row>
    <row r="49" spans="1:43" ht="15">
      <c r="A49" s="9" t="s">
        <v>46</v>
      </c>
      <c r="B49" s="9"/>
      <c r="C49" s="6">
        <v>3.577</v>
      </c>
      <c r="D49" s="6">
        <v>-1.5166156920661151</v>
      </c>
      <c r="E49" s="6">
        <v>2.9</v>
      </c>
      <c r="F49" s="6">
        <v>-3.438</v>
      </c>
      <c r="G49" s="7">
        <v>1.564</v>
      </c>
      <c r="H49" s="6">
        <v>-1.3774055578154267</v>
      </c>
      <c r="I49" s="6">
        <v>1.709480582608815</v>
      </c>
      <c r="J49" s="6">
        <v>2.2923271399799012</v>
      </c>
      <c r="K49" s="6">
        <v>0.9424087076367923</v>
      </c>
      <c r="L49" s="7">
        <v>3.566810872410082</v>
      </c>
      <c r="M49" s="6">
        <v>2.365924206162517</v>
      </c>
      <c r="N49" s="6">
        <v>-2.123697555402629</v>
      </c>
      <c r="O49" s="6">
        <v>0.17687433144105066</v>
      </c>
      <c r="P49" s="6">
        <v>1.8391887638002222</v>
      </c>
      <c r="Q49" s="7">
        <v>2.258289746001161</v>
      </c>
      <c r="R49" s="6">
        <v>-3.5430604283683413</v>
      </c>
      <c r="S49" s="6">
        <v>1.0600967761431122</v>
      </c>
      <c r="T49" s="6">
        <v>0.3899636522252292</v>
      </c>
      <c r="U49" s="6">
        <v>0.46899999999999986</v>
      </c>
      <c r="V49" s="7">
        <v>-1.624</v>
      </c>
      <c r="W49" s="6">
        <v>-2.015</v>
      </c>
      <c r="X49" s="6">
        <v>5.009</v>
      </c>
      <c r="Y49" s="6">
        <v>-2.3880000000000003</v>
      </c>
      <c r="Z49" s="6">
        <v>4.787</v>
      </c>
      <c r="AA49" s="7">
        <v>5.393</v>
      </c>
      <c r="AB49" s="6">
        <v>-0.077</v>
      </c>
      <c r="AC49" s="6">
        <v>9.613</v>
      </c>
      <c r="AD49" s="6">
        <v>13.354000000000001</v>
      </c>
      <c r="AE49" s="6">
        <v>2.4849999999999994</v>
      </c>
      <c r="AF49" s="7">
        <v>25.375</v>
      </c>
      <c r="AG49" s="6">
        <v>-6.407</v>
      </c>
      <c r="AH49" s="6">
        <v>4.144</v>
      </c>
      <c r="AI49" s="6">
        <v>-12.611999999999998</v>
      </c>
      <c r="AJ49" s="6">
        <v>12.614</v>
      </c>
      <c r="AK49" s="7">
        <v>-2.261</v>
      </c>
      <c r="AL49" s="6">
        <v>-12.125</v>
      </c>
      <c r="AM49" s="6">
        <v>37.732</v>
      </c>
      <c r="AN49" s="6">
        <v>39.072</v>
      </c>
      <c r="AO49" s="6">
        <v>15.596999999999994</v>
      </c>
      <c r="AP49" s="7">
        <v>80.276</v>
      </c>
      <c r="AQ49" s="6">
        <v>-66.308</v>
      </c>
    </row>
    <row r="50" spans="1:43" ht="15">
      <c r="A50" s="45" t="s">
        <v>38</v>
      </c>
      <c r="B50" s="9"/>
      <c r="C50" s="46">
        <v>-2.979</v>
      </c>
      <c r="D50" s="46">
        <v>0.33818650788989646</v>
      </c>
      <c r="E50" s="46">
        <v>-3.1</v>
      </c>
      <c r="F50" s="46">
        <v>-0.7000000000000002</v>
      </c>
      <c r="G50" s="47">
        <v>-6.484999999999999</v>
      </c>
      <c r="H50" s="46">
        <v>-4.628708718757578</v>
      </c>
      <c r="I50" s="46">
        <v>0.3147401270757344</v>
      </c>
      <c r="J50" s="46">
        <v>16.274766863059618</v>
      </c>
      <c r="K50" s="46">
        <v>14.381576000401573</v>
      </c>
      <c r="L50" s="47">
        <v>26.34237427177934</v>
      </c>
      <c r="M50" s="46">
        <v>-1.6051530806145946</v>
      </c>
      <c r="N50" s="46">
        <v>-2.7580144576807766</v>
      </c>
      <c r="O50" s="46">
        <v>-7.164008082532952</v>
      </c>
      <c r="P50" s="46">
        <v>4.445266320534081</v>
      </c>
      <c r="Q50" s="47">
        <v>-7.081909300294242</v>
      </c>
      <c r="R50" s="46">
        <v>-1.905667413929817</v>
      </c>
      <c r="S50" s="46">
        <v>1.268200247224503</v>
      </c>
      <c r="T50" s="46">
        <v>-3.661532833294686</v>
      </c>
      <c r="U50" s="46">
        <v>8.764</v>
      </c>
      <c r="V50" s="47">
        <v>4.465</v>
      </c>
      <c r="W50" s="46">
        <v>-5.7940000000000005</v>
      </c>
      <c r="X50" s="46">
        <v>10.653</v>
      </c>
      <c r="Y50" s="46">
        <v>-14.964</v>
      </c>
      <c r="Z50" s="46">
        <v>25.84</v>
      </c>
      <c r="AA50" s="47">
        <v>15.735</v>
      </c>
      <c r="AB50" s="46">
        <v>-1.4769999999999999</v>
      </c>
      <c r="AC50" s="46">
        <v>-0.9159999999999986</v>
      </c>
      <c r="AD50" s="46">
        <v>12.870000000000001</v>
      </c>
      <c r="AE50" s="46">
        <v>13.2</v>
      </c>
      <c r="AF50" s="47">
        <v>23.677</v>
      </c>
      <c r="AG50" s="46">
        <v>-13.959</v>
      </c>
      <c r="AH50" s="46">
        <v>10.64</v>
      </c>
      <c r="AI50" s="46">
        <v>-11.89888439</v>
      </c>
      <c r="AJ50" s="46">
        <v>4.644000000000001</v>
      </c>
      <c r="AK50" s="47">
        <v>-10.573</v>
      </c>
      <c r="AL50" s="46">
        <v>7.027000000000001</v>
      </c>
      <c r="AM50" s="46">
        <v>27.633</v>
      </c>
      <c r="AN50" s="46">
        <v>32.660384</v>
      </c>
      <c r="AO50" s="46">
        <v>3.2837055187308923</v>
      </c>
      <c r="AP50" s="47">
        <v>70.5820895187309</v>
      </c>
      <c r="AQ50" s="46">
        <v>-66.87193981000001</v>
      </c>
    </row>
    <row r="51" spans="1:43" ht="16" thickBot="1">
      <c r="A51" s="20"/>
      <c r="B51" s="92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J51" s="49"/>
      <c r="AK51" s="49"/>
      <c r="AL51" s="49"/>
      <c r="AM51" s="49"/>
      <c r="AN51" s="49"/>
      <c r="AO51" s="49"/>
      <c r="AP51" s="49"/>
      <c r="AQ51" s="49"/>
    </row>
    <row r="52" spans="1:43" ht="16" thickBot="1">
      <c r="A52" s="77" t="s">
        <v>47</v>
      </c>
      <c r="B52" s="29"/>
      <c r="C52" s="3" t="str">
        <f aca="true" t="shared" si="5" ref="C52:AP52">C1</f>
        <v>1Q15</v>
      </c>
      <c r="D52" s="3" t="str">
        <f t="shared" si="5"/>
        <v>2Q15</v>
      </c>
      <c r="E52" s="3" t="str">
        <f t="shared" si="5"/>
        <v>3Q15</v>
      </c>
      <c r="F52" s="3" t="str">
        <f t="shared" si="5"/>
        <v>4Q15</v>
      </c>
      <c r="G52" s="4">
        <f t="shared" si="5"/>
        <v>2015</v>
      </c>
      <c r="H52" s="3" t="str">
        <f t="shared" si="5"/>
        <v>1Q16</v>
      </c>
      <c r="I52" s="3" t="str">
        <f t="shared" si="5"/>
        <v>2Q16</v>
      </c>
      <c r="J52" s="3" t="str">
        <f t="shared" si="5"/>
        <v>3Q16</v>
      </c>
      <c r="K52" s="3" t="str">
        <f t="shared" si="5"/>
        <v>4Q16</v>
      </c>
      <c r="L52" s="4">
        <f t="shared" si="5"/>
        <v>2016</v>
      </c>
      <c r="M52" s="3" t="str">
        <f t="shared" si="5"/>
        <v>1Q17</v>
      </c>
      <c r="N52" s="3" t="str">
        <f t="shared" si="5"/>
        <v>2Q17</v>
      </c>
      <c r="O52" s="3" t="str">
        <f t="shared" si="5"/>
        <v>3Q17</v>
      </c>
      <c r="P52" s="3" t="str">
        <f t="shared" si="5"/>
        <v>4Q17</v>
      </c>
      <c r="Q52" s="4">
        <f t="shared" si="5"/>
        <v>2017</v>
      </c>
      <c r="R52" s="3" t="str">
        <f t="shared" si="5"/>
        <v>1Q18</v>
      </c>
      <c r="S52" s="3" t="str">
        <f t="shared" si="5"/>
        <v>2Q18</v>
      </c>
      <c r="T52" s="3">
        <f>Q1</f>
        <v>2017</v>
      </c>
      <c r="U52" s="3" t="str">
        <f t="shared" si="5"/>
        <v>4Q18</v>
      </c>
      <c r="V52" s="4">
        <f t="shared" si="5"/>
        <v>2018</v>
      </c>
      <c r="W52" s="3" t="str">
        <f t="shared" si="5"/>
        <v>1Q19</v>
      </c>
      <c r="X52" s="3" t="str">
        <f t="shared" si="5"/>
        <v>2Q19</v>
      </c>
      <c r="Y52" s="3" t="str">
        <f t="shared" si="5"/>
        <v>3Q19</v>
      </c>
      <c r="Z52" s="3" t="str">
        <f t="shared" si="5"/>
        <v>4Q19</v>
      </c>
      <c r="AA52" s="4">
        <f t="shared" si="5"/>
        <v>2019</v>
      </c>
      <c r="AB52" s="3" t="str">
        <f t="shared" si="5"/>
        <v>1Q20</v>
      </c>
      <c r="AC52" s="3" t="str">
        <f t="shared" si="5"/>
        <v>2Q20</v>
      </c>
      <c r="AD52" s="3" t="str">
        <f t="shared" si="5"/>
        <v>3Q20</v>
      </c>
      <c r="AE52" s="3" t="str">
        <f t="shared" si="5"/>
        <v>4Q20</v>
      </c>
      <c r="AF52" s="4">
        <f t="shared" si="5"/>
        <v>2020</v>
      </c>
      <c r="AG52" s="3" t="str">
        <f t="shared" si="5"/>
        <v>1Q21</v>
      </c>
      <c r="AH52" s="3" t="str">
        <f t="shared" si="5"/>
        <v>2Q21</v>
      </c>
      <c r="AI52" s="3" t="str">
        <f t="shared" si="5"/>
        <v>3Q21</v>
      </c>
      <c r="AJ52" s="3" t="str">
        <f t="shared" si="5"/>
        <v>4Q21</v>
      </c>
      <c r="AK52" s="4">
        <f t="shared" si="5"/>
        <v>2021</v>
      </c>
      <c r="AL52" s="3" t="str">
        <f t="shared" si="5"/>
        <v>1Q22</v>
      </c>
      <c r="AM52" s="3" t="str">
        <f t="shared" si="5"/>
        <v>2Q22</v>
      </c>
      <c r="AN52" s="3" t="str">
        <f t="shared" si="5"/>
        <v>3Q22</v>
      </c>
      <c r="AO52" s="3" t="str">
        <f t="shared" si="5"/>
        <v>4Q22</v>
      </c>
      <c r="AP52" s="4">
        <f t="shared" si="5"/>
        <v>2022</v>
      </c>
      <c r="AQ52" s="3" t="s">
        <v>202</v>
      </c>
    </row>
    <row r="53" spans="1:43" ht="15">
      <c r="A53" s="9" t="s">
        <v>95</v>
      </c>
      <c r="B53" s="9"/>
      <c r="C53" s="6">
        <v>-1.549</v>
      </c>
      <c r="D53" s="6">
        <v>-0.40664100000000003</v>
      </c>
      <c r="E53" s="6">
        <v>-0.6901060000000001</v>
      </c>
      <c r="F53" s="6">
        <v>-1.1199999999999999</v>
      </c>
      <c r="G53" s="107">
        <v>-5.265747</v>
      </c>
      <c r="H53" s="6">
        <v>-0.55</v>
      </c>
      <c r="I53" s="6">
        <v>-0.55</v>
      </c>
      <c r="J53" s="6">
        <v>-1.3042093199999998</v>
      </c>
      <c r="K53" s="6">
        <v>-3.4149031699999997</v>
      </c>
      <c r="L53" s="107">
        <v>-5.88403559</v>
      </c>
      <c r="M53" s="6">
        <v>-1.2708647600000003</v>
      </c>
      <c r="N53" s="6">
        <v>-0.42224397999999996</v>
      </c>
      <c r="O53" s="6">
        <v>-1.14072351</v>
      </c>
      <c r="P53" s="6">
        <v>-1.1108688000000002</v>
      </c>
      <c r="Q53" s="107">
        <v>-3.9447010500000004</v>
      </c>
      <c r="R53" s="6">
        <v>-0.5957076800000001</v>
      </c>
      <c r="S53" s="6">
        <v>-0.89065598</v>
      </c>
      <c r="T53" s="6">
        <v>-1.56268125</v>
      </c>
      <c r="U53" s="6">
        <v>-1.2202020600000043</v>
      </c>
      <c r="V53" s="107">
        <v>-4.269246970000005</v>
      </c>
      <c r="W53" s="6">
        <v>-1.715</v>
      </c>
      <c r="X53" s="6">
        <v>-1.663508477446192</v>
      </c>
      <c r="Y53" s="6">
        <v>-2.84718416610416</v>
      </c>
      <c r="Z53" s="6">
        <v>-2.582142963367801</v>
      </c>
      <c r="AA53" s="107">
        <v>-8.788</v>
      </c>
      <c r="AB53" s="6">
        <v>-1.417</v>
      </c>
      <c r="AC53" s="6">
        <v>-0.9931696602113738</v>
      </c>
      <c r="AD53" s="6">
        <v>-1.54374927223682</v>
      </c>
      <c r="AE53" s="6">
        <v>-1.1550810675518066</v>
      </c>
      <c r="AF53" s="107">
        <v>-5.111</v>
      </c>
      <c r="AG53" s="6">
        <v>-1.582</v>
      </c>
      <c r="AH53" s="6">
        <v>-0.694</v>
      </c>
      <c r="AI53" s="6">
        <v>-0.522</v>
      </c>
      <c r="AJ53" s="6">
        <v>-0.545</v>
      </c>
      <c r="AK53" s="107">
        <v>-3.343</v>
      </c>
      <c r="AL53" s="6">
        <v>-0.6705174765188685</v>
      </c>
      <c r="AM53" s="6">
        <v>-0.43126382310278977</v>
      </c>
      <c r="AN53" s="6">
        <v>-0.5246198714976025</v>
      </c>
      <c r="AO53" s="6">
        <v>-1.072</v>
      </c>
      <c r="AP53" s="107">
        <v>-2.698</v>
      </c>
      <c r="AQ53" s="6">
        <v>-0.557</v>
      </c>
    </row>
    <row r="54" spans="1:43" ht="15">
      <c r="A54" s="9" t="s">
        <v>96</v>
      </c>
      <c r="B54" s="9"/>
      <c r="C54" s="6"/>
      <c r="D54" s="6"/>
      <c r="E54" s="6"/>
      <c r="F54" s="6"/>
      <c r="G54" s="7"/>
      <c r="H54" s="6"/>
      <c r="I54" s="6"/>
      <c r="J54" s="6"/>
      <c r="K54" s="6"/>
      <c r="L54" s="7"/>
      <c r="M54" s="6"/>
      <c r="N54" s="6"/>
      <c r="O54" s="6"/>
      <c r="P54" s="6"/>
      <c r="Q54" s="7"/>
      <c r="R54" s="6">
        <v>-0.24824602999999998</v>
      </c>
      <c r="S54" s="6">
        <v>-0.34329539000000003</v>
      </c>
      <c r="T54" s="6">
        <v>-0.8549670800000001</v>
      </c>
      <c r="U54" s="6">
        <v>-1.3873264399999998</v>
      </c>
      <c r="V54" s="7">
        <v>-2.83383494</v>
      </c>
      <c r="W54" s="6">
        <v>-1.533648340537446</v>
      </c>
      <c r="X54" s="6">
        <v>-2.101930985547339</v>
      </c>
      <c r="Y54" s="6">
        <v>-2.422018193631417</v>
      </c>
      <c r="Z54" s="6">
        <v>-2.100131599943746</v>
      </c>
      <c r="AA54" s="7">
        <v>-8.17</v>
      </c>
      <c r="AB54" s="6">
        <v>-1.93</v>
      </c>
      <c r="AC54" s="6">
        <v>-0.273107006735541</v>
      </c>
      <c r="AD54" s="6">
        <v>-0.6606260589068214</v>
      </c>
      <c r="AE54" s="6">
        <v>-0.5414572035212852</v>
      </c>
      <c r="AF54" s="7">
        <v>-3.4051902691636475</v>
      </c>
      <c r="AG54" s="6">
        <v>-0.875</v>
      </c>
      <c r="AH54" s="6">
        <v>-0.375</v>
      </c>
      <c r="AI54" s="6">
        <v>-1.1</v>
      </c>
      <c r="AJ54" s="6">
        <v>-0.5731644802613347</v>
      </c>
      <c r="AK54" s="7">
        <v>-2.9231644802613346</v>
      </c>
      <c r="AL54" s="6">
        <v>-0.3662178661488024</v>
      </c>
      <c r="AM54" s="6">
        <v>-0.29084134223840796</v>
      </c>
      <c r="AN54" s="6">
        <v>-0.4201413508281488</v>
      </c>
      <c r="AO54" s="6">
        <v>-1.2</v>
      </c>
      <c r="AP54" s="7">
        <v>-2.277</v>
      </c>
      <c r="AQ54" s="6">
        <v>-0.194</v>
      </c>
    </row>
    <row r="55" spans="1:43" ht="15">
      <c r="A55" s="9" t="s">
        <v>97</v>
      </c>
      <c r="B55" s="2"/>
      <c r="C55" s="6"/>
      <c r="D55" s="6">
        <v>0</v>
      </c>
      <c r="E55" s="6">
        <v>0</v>
      </c>
      <c r="F55" s="6">
        <v>0</v>
      </c>
      <c r="G55" s="7">
        <v>0</v>
      </c>
      <c r="H55" s="6">
        <v>0</v>
      </c>
      <c r="I55" s="6">
        <v>0</v>
      </c>
      <c r="J55" s="6">
        <v>0</v>
      </c>
      <c r="K55" s="6">
        <v>-22.506</v>
      </c>
      <c r="L55" s="7">
        <v>-22.506</v>
      </c>
      <c r="M55" s="6">
        <v>-0.10035212999999997</v>
      </c>
      <c r="N55" s="6">
        <v>-0.3931924800000002</v>
      </c>
      <c r="O55" s="6">
        <v>-29.980840029999996</v>
      </c>
      <c r="P55" s="6">
        <v>-9.6341312</v>
      </c>
      <c r="Q55" s="7">
        <v>-40.108298950000005</v>
      </c>
      <c r="R55" s="6">
        <v>-9.337046290000002</v>
      </c>
      <c r="S55" s="6">
        <v>-49.210048629999996</v>
      </c>
      <c r="T55" s="6">
        <v>-30.565101669999997</v>
      </c>
      <c r="U55" s="6">
        <v>-139.2</v>
      </c>
      <c r="V55" s="7">
        <v>-228.3</v>
      </c>
      <c r="W55" s="6">
        <v>-61.167806320791854</v>
      </c>
      <c r="X55" s="6">
        <f>-36.4135605370065-0.023</f>
        <v>-36.4365605370065</v>
      </c>
      <c r="Y55" s="6">
        <v>-11.97904320323155</v>
      </c>
      <c r="Z55" s="6">
        <v>-18.1014421735848</v>
      </c>
      <c r="AA55" s="7">
        <v>-127.69</v>
      </c>
      <c r="AB55" s="6">
        <v>-32.204</v>
      </c>
      <c r="AC55" s="6">
        <v>-3.2339812271300827</v>
      </c>
      <c r="AD55" s="6">
        <v>-11.302956181178953</v>
      </c>
      <c r="AE55" s="6">
        <v>-12.457786145615259</v>
      </c>
      <c r="AF55" s="7">
        <v>-59.198723553924296</v>
      </c>
      <c r="AG55" s="6">
        <v>-4.083</v>
      </c>
      <c r="AH55" s="6">
        <v>-2.544</v>
      </c>
      <c r="AI55" s="6">
        <v>-2.3</v>
      </c>
      <c r="AJ55" s="6">
        <v>-3.3297381585574892</v>
      </c>
      <c r="AK55" s="7">
        <v>-12.25673815855749</v>
      </c>
      <c r="AL55" s="6">
        <v>-1.1538746573323293</v>
      </c>
      <c r="AM55" s="6">
        <v>-1.895894834658802</v>
      </c>
      <c r="AN55" s="6">
        <v>-0.6892387776742487</v>
      </c>
      <c r="AO55" s="6">
        <v>-1.7</v>
      </c>
      <c r="AP55" s="7">
        <v>-5.439</v>
      </c>
      <c r="AQ55" s="6">
        <v>-0.605</v>
      </c>
    </row>
    <row r="56" spans="1:43" ht="15">
      <c r="A56" s="9" t="s">
        <v>98</v>
      </c>
      <c r="B56" s="92"/>
      <c r="C56" s="6"/>
      <c r="D56" s="6">
        <v>0</v>
      </c>
      <c r="E56" s="6">
        <v>0</v>
      </c>
      <c r="F56" s="6">
        <v>0</v>
      </c>
      <c r="G56" s="7">
        <v>0</v>
      </c>
      <c r="H56" s="6">
        <v>-0.025</v>
      </c>
      <c r="I56" s="6">
        <v>0.154</v>
      </c>
      <c r="J56" s="6">
        <v>0</v>
      </c>
      <c r="K56" s="6">
        <v>-4.421725080000002</v>
      </c>
      <c r="L56" s="7">
        <v>-4.29272508</v>
      </c>
      <c r="M56" s="6">
        <v>0.045</v>
      </c>
      <c r="N56" s="6">
        <v>1.0470000000000002</v>
      </c>
      <c r="O56" s="6">
        <v>1.588</v>
      </c>
      <c r="P56" s="6">
        <v>1.9809999999999994</v>
      </c>
      <c r="Q56" s="7">
        <v>4.661</v>
      </c>
      <c r="R56" s="6">
        <v>1.131</v>
      </c>
      <c r="S56" s="6">
        <v>0.42900000000000005</v>
      </c>
      <c r="T56" s="6">
        <v>0.2609999999999999</v>
      </c>
      <c r="U56" s="6">
        <v>-0.004000000000021098</v>
      </c>
      <c r="V56" s="7">
        <v>1.8169999999999789</v>
      </c>
      <c r="W56" s="6">
        <v>-0.022</v>
      </c>
      <c r="X56" s="6">
        <v>-0.022</v>
      </c>
      <c r="Y56" s="6">
        <v>-0.037</v>
      </c>
      <c r="Z56" s="6">
        <v>-6.361</v>
      </c>
      <c r="AA56" s="7">
        <v>-6.423</v>
      </c>
      <c r="AB56" s="6">
        <v>0.008</v>
      </c>
      <c r="AC56" s="6">
        <v>-0.001</v>
      </c>
      <c r="AD56" s="6">
        <v>0.003</v>
      </c>
      <c r="AE56" s="6">
        <v>-0.002</v>
      </c>
      <c r="AF56" s="7">
        <v>0</v>
      </c>
      <c r="AG56" s="6">
        <v>0</v>
      </c>
      <c r="AH56" s="6">
        <v>-0.098</v>
      </c>
      <c r="AI56" s="6">
        <v>0</v>
      </c>
      <c r="AJ56" s="6">
        <v>0.1</v>
      </c>
      <c r="AK56" s="7">
        <v>0.0020000000000000018</v>
      </c>
      <c r="AL56" s="6">
        <v>-0.003</v>
      </c>
      <c r="AM56" s="6">
        <v>0.003</v>
      </c>
      <c r="AN56" s="6">
        <v>0</v>
      </c>
      <c r="AO56" s="6">
        <v>0</v>
      </c>
      <c r="AP56" s="7">
        <v>0</v>
      </c>
      <c r="AQ56" s="6">
        <f>'[3]Flujo de Cja'!BS37</f>
        <v>0</v>
      </c>
    </row>
    <row r="57" spans="1:43" ht="15">
      <c r="A57" s="56" t="s">
        <v>52</v>
      </c>
      <c r="B57" s="5"/>
      <c r="C57" s="57">
        <v>-1.549</v>
      </c>
      <c r="D57" s="57">
        <v>-0.40664100000000003</v>
      </c>
      <c r="E57" s="57">
        <v>-0.6901060000000001</v>
      </c>
      <c r="F57" s="57">
        <v>-1.1199999999999999</v>
      </c>
      <c r="G57" s="100">
        <v>-5.265747</v>
      </c>
      <c r="H57" s="57">
        <v>-0.5750000000000001</v>
      </c>
      <c r="I57" s="57">
        <v>-0.396</v>
      </c>
      <c r="J57" s="57">
        <v>-1.3042093199999998</v>
      </c>
      <c r="K57" s="57">
        <v>-30.34262825</v>
      </c>
      <c r="L57" s="100">
        <v>-32.68276067</v>
      </c>
      <c r="M57" s="57">
        <v>-1.3262168900000002</v>
      </c>
      <c r="N57" s="57">
        <v>0.23156354</v>
      </c>
      <c r="O57" s="57">
        <v>-29.533563539999996</v>
      </c>
      <c r="P57" s="57">
        <v>-8.764000000000001</v>
      </c>
      <c r="Q57" s="100">
        <v>-39.392</v>
      </c>
      <c r="R57" s="57">
        <v>-9.049999999999999</v>
      </c>
      <c r="S57" s="57">
        <v>-50.016999999999996</v>
      </c>
      <c r="T57" s="57">
        <v>-32.72174999999999</v>
      </c>
      <c r="U57" s="57">
        <v>-141.8</v>
      </c>
      <c r="V57" s="100">
        <v>-233.6</v>
      </c>
      <c r="W57" s="57">
        <v>-64.417</v>
      </c>
      <c r="X57" s="109">
        <f>SUM(X53:X56)</f>
        <v>-40.22400000000003</v>
      </c>
      <c r="Y57" s="57">
        <v>-17.285245562967127</v>
      </c>
      <c r="Z57" s="57">
        <v>-29.14471673689635</v>
      </c>
      <c r="AA57" s="100">
        <v>-151.071</v>
      </c>
      <c r="AB57" s="57">
        <v>-35.543</v>
      </c>
      <c r="AC57" s="57">
        <v>-4.501257894076997</v>
      </c>
      <c r="AD57" s="57">
        <v>-13.504331512322594</v>
      </c>
      <c r="AE57" s="57">
        <v>-14.156324416688351</v>
      </c>
      <c r="AF57" s="100">
        <v>-67.71491382308795</v>
      </c>
      <c r="AG57" s="57">
        <v>-6.539999999999999</v>
      </c>
      <c r="AH57" s="57">
        <v>-3.711</v>
      </c>
      <c r="AI57" s="57">
        <v>-3.9219999999999997</v>
      </c>
      <c r="AJ57" s="57">
        <v>-4.347902638818825</v>
      </c>
      <c r="AK57" s="100">
        <f>SUM(AK53:AK56)</f>
        <v>-18.520902638818825</v>
      </c>
      <c r="AL57" s="57">
        <v>-2.1936100000000005</v>
      </c>
      <c r="AM57" s="57">
        <v>-2.6149999999999993</v>
      </c>
      <c r="AN57" s="57">
        <v>-1.634</v>
      </c>
      <c r="AO57" s="57">
        <v>-3.9720000000000004</v>
      </c>
      <c r="AP57" s="100">
        <v>-10.414</v>
      </c>
      <c r="AQ57" s="57">
        <f>SUM(AQ53:AQ56)</f>
        <v>-1.356</v>
      </c>
    </row>
    <row r="58" spans="1:43" ht="15">
      <c r="A58" s="110" t="s">
        <v>53</v>
      </c>
      <c r="B58" s="111"/>
      <c r="C58" s="67"/>
      <c r="D58" s="67">
        <v>0</v>
      </c>
      <c r="E58" s="67">
        <v>0</v>
      </c>
      <c r="F58" s="67">
        <v>0</v>
      </c>
      <c r="G58" s="112">
        <v>0</v>
      </c>
      <c r="H58" s="67">
        <v>0</v>
      </c>
      <c r="I58" s="67">
        <v>0</v>
      </c>
      <c r="J58" s="67">
        <v>0</v>
      </c>
      <c r="K58" s="67">
        <v>0</v>
      </c>
      <c r="L58" s="112">
        <v>0</v>
      </c>
      <c r="M58" s="67">
        <v>0</v>
      </c>
      <c r="N58" s="67">
        <v>0</v>
      </c>
      <c r="O58" s="67">
        <v>0</v>
      </c>
      <c r="P58" s="67">
        <v>3.52</v>
      </c>
      <c r="Q58" s="112">
        <v>3.52</v>
      </c>
      <c r="R58" s="67">
        <v>0</v>
      </c>
      <c r="S58" s="67">
        <v>0</v>
      </c>
      <c r="T58" s="67">
        <v>0.046</v>
      </c>
      <c r="U58" s="67">
        <v>0.011000000000000003</v>
      </c>
      <c r="V58" s="112">
        <v>0.057</v>
      </c>
      <c r="W58" s="67">
        <v>0</v>
      </c>
      <c r="X58" s="67">
        <v>0.023</v>
      </c>
      <c r="Y58" s="67">
        <v>0</v>
      </c>
      <c r="Z58" s="67">
        <v>0.11000000000000001</v>
      </c>
      <c r="AA58" s="112">
        <v>0.133</v>
      </c>
      <c r="AB58" s="67">
        <v>0</v>
      </c>
      <c r="AC58" s="67">
        <v>0</v>
      </c>
      <c r="AD58" s="67">
        <v>0</v>
      </c>
      <c r="AE58" s="67">
        <v>58.294</v>
      </c>
      <c r="AF58" s="112">
        <v>58.294</v>
      </c>
      <c r="AG58" s="67">
        <v>0</v>
      </c>
      <c r="AH58" s="67">
        <v>0</v>
      </c>
      <c r="AI58" s="67">
        <v>0</v>
      </c>
      <c r="AJ58" s="51">
        <v>5.549</v>
      </c>
      <c r="AK58" s="113">
        <v>5.549</v>
      </c>
      <c r="AL58" s="67">
        <v>0.38</v>
      </c>
      <c r="AM58" s="67">
        <v>0</v>
      </c>
      <c r="AN58" s="67">
        <v>0</v>
      </c>
      <c r="AO58" s="67">
        <v>0</v>
      </c>
      <c r="AP58" s="113">
        <v>0.38</v>
      </c>
      <c r="AQ58" s="67">
        <f>'[3]Flujo de Cja'!BS38</f>
        <v>0</v>
      </c>
    </row>
    <row r="59" spans="1:43" ht="15">
      <c r="A59" s="45" t="s">
        <v>99</v>
      </c>
      <c r="B59" s="20"/>
      <c r="C59" s="46">
        <v>-1.549</v>
      </c>
      <c r="D59" s="46">
        <v>-0.40664100000000003</v>
      </c>
      <c r="E59" s="46">
        <v>-0.6901060000000001</v>
      </c>
      <c r="F59" s="46">
        <v>-1.1199999999999999</v>
      </c>
      <c r="G59" s="47">
        <v>-5.265747</v>
      </c>
      <c r="H59" s="46">
        <v>-0.5750000000000001</v>
      </c>
      <c r="I59" s="46">
        <v>-0.396</v>
      </c>
      <c r="J59" s="46">
        <v>-1.3042093199999998</v>
      </c>
      <c r="K59" s="46">
        <v>-30.34262825</v>
      </c>
      <c r="L59" s="47">
        <v>-32.68276067</v>
      </c>
      <c r="M59" s="46">
        <v>-1.3262168900000002</v>
      </c>
      <c r="N59" s="46">
        <v>0.23156354</v>
      </c>
      <c r="O59" s="46">
        <v>-29.53356354</v>
      </c>
      <c r="P59" s="46">
        <v>-5.2440000000000015</v>
      </c>
      <c r="Q59" s="47">
        <v>-35.872</v>
      </c>
      <c r="R59" s="46">
        <v>-9.049999999999999</v>
      </c>
      <c r="S59" s="46">
        <v>-50.016999999999996</v>
      </c>
      <c r="T59" s="46">
        <v>-32.675749999999994</v>
      </c>
      <c r="U59" s="46">
        <v>-141.8</v>
      </c>
      <c r="V59" s="47">
        <v>-233.5</v>
      </c>
      <c r="W59" s="46">
        <v>-64.417</v>
      </c>
      <c r="X59" s="46">
        <v>-40.178000000000004</v>
      </c>
      <c r="Y59" s="46">
        <v>-17.285245562967127</v>
      </c>
      <c r="Z59" s="46">
        <v>-29.03471673689635</v>
      </c>
      <c r="AA59" s="47">
        <v>-150.938</v>
      </c>
      <c r="AB59" s="46">
        <v>-35.543</v>
      </c>
      <c r="AC59" s="46">
        <v>-4.501257894076997</v>
      </c>
      <c r="AD59" s="46">
        <v>-13.504331512322594</v>
      </c>
      <c r="AE59" s="46">
        <v>44.13767558331165</v>
      </c>
      <c r="AF59" s="47">
        <v>-9.420913823087957</v>
      </c>
      <c r="AG59" s="46">
        <v>-6.539999999999999</v>
      </c>
      <c r="AH59" s="46">
        <v>-3.711</v>
      </c>
      <c r="AI59" s="46">
        <v>-3.9219999999999997</v>
      </c>
      <c r="AJ59" s="46">
        <v>1.2010973611811755</v>
      </c>
      <c r="AK59" s="47">
        <v>-12.971902638818825</v>
      </c>
      <c r="AL59" s="46">
        <v>-1.8136100000000006</v>
      </c>
      <c r="AM59" s="46">
        <v>-2.6149999999999993</v>
      </c>
      <c r="AN59" s="46">
        <v>-1.634</v>
      </c>
      <c r="AO59" s="46">
        <v>-3.9720000000000004</v>
      </c>
      <c r="AP59" s="47">
        <v>-10.033999999999999</v>
      </c>
      <c r="AQ59" s="46">
        <f>+AQ57+AQ58</f>
        <v>-1.356</v>
      </c>
    </row>
    <row r="60" spans="1:43" ht="16" thickBot="1">
      <c r="A60" s="20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</row>
    <row r="61" spans="1:43" ht="16" thickBot="1">
      <c r="A61" s="77" t="s">
        <v>55</v>
      </c>
      <c r="B61" s="9"/>
      <c r="C61" s="46"/>
      <c r="D61" s="46"/>
      <c r="E61" s="46"/>
      <c r="F61" s="46"/>
      <c r="G61" s="47">
        <f aca="true" t="shared" si="6" ref="G61:AQ61">G43+G59</f>
        <v>19.255494331510878</v>
      </c>
      <c r="H61" s="46">
        <f t="shared" si="6"/>
        <v>1.6181756422258755</v>
      </c>
      <c r="I61" s="46">
        <f t="shared" si="6"/>
        <v>-1.7527409307492756</v>
      </c>
      <c r="J61" s="46">
        <f t="shared" si="6"/>
        <v>23.197266467223518</v>
      </c>
      <c r="K61" s="46">
        <f t="shared" si="6"/>
        <v>-8.280339962717019</v>
      </c>
      <c r="L61" s="47">
        <f t="shared" si="6"/>
        <v>14.678340077063844</v>
      </c>
      <c r="M61" s="46">
        <f t="shared" si="6"/>
        <v>8.383192538925623</v>
      </c>
      <c r="N61" s="46">
        <f t="shared" si="6"/>
        <v>0.18309339456442753</v>
      </c>
      <c r="O61" s="46">
        <f t="shared" si="6"/>
        <v>-22.866840206501617</v>
      </c>
      <c r="P61" s="46">
        <f t="shared" si="6"/>
        <v>1.3460439153042572</v>
      </c>
      <c r="Q61" s="47">
        <f t="shared" si="6"/>
        <v>-12.954293467707302</v>
      </c>
      <c r="R61" s="46">
        <f t="shared" si="6"/>
        <v>-0.3821280571328636</v>
      </c>
      <c r="S61" s="46">
        <f t="shared" si="6"/>
        <v>-43.91833208355446</v>
      </c>
      <c r="T61" s="46">
        <f t="shared" si="6"/>
        <v>-20.163423216893484</v>
      </c>
      <c r="U61" s="46">
        <f t="shared" si="6"/>
        <v>-123.05208351568874</v>
      </c>
      <c r="V61" s="47">
        <f t="shared" si="6"/>
        <v>-187.47321687326956</v>
      </c>
      <c r="W61" s="46">
        <f t="shared" si="6"/>
        <v>-53.02576576941777</v>
      </c>
      <c r="X61" s="46">
        <f t="shared" si="6"/>
        <v>-24.34411115608687</v>
      </c>
      <c r="Y61" s="46">
        <f t="shared" si="6"/>
        <v>-16.68518151868644</v>
      </c>
      <c r="Z61" s="46">
        <f t="shared" si="6"/>
        <v>4.1561573499907</v>
      </c>
      <c r="AA61" s="47">
        <f t="shared" si="6"/>
        <v>-89.92193879433688</v>
      </c>
      <c r="AB61" s="46">
        <f t="shared" si="6"/>
        <v>-28.07754391935282</v>
      </c>
      <c r="AC61" s="46">
        <f t="shared" si="6"/>
        <v>-4.136270537991587</v>
      </c>
      <c r="AD61" s="46">
        <f t="shared" si="6"/>
        <v>7.529917594005433</v>
      </c>
      <c r="AE61" s="46">
        <f t="shared" si="6"/>
        <v>53.731194105184635</v>
      </c>
      <c r="AF61" s="47">
        <f t="shared" si="6"/>
        <v>29.037297241845636</v>
      </c>
      <c r="AG61" s="46">
        <f t="shared" si="6"/>
        <v>-10.455517819999999</v>
      </c>
      <c r="AH61" s="46">
        <f t="shared" si="6"/>
        <v>13.168517820000003</v>
      </c>
      <c r="AI61" s="46">
        <f t="shared" si="6"/>
        <v>-8.683998235618708</v>
      </c>
      <c r="AJ61" s="46">
        <f t="shared" si="6"/>
        <v>47.74727254597494</v>
      </c>
      <c r="AK61" s="47">
        <f t="shared" si="6"/>
        <v>41.777158700356225</v>
      </c>
      <c r="AL61" s="46">
        <f t="shared" si="6"/>
        <v>62.176650504793756</v>
      </c>
      <c r="AM61" s="46">
        <f t="shared" si="6"/>
        <v>46.92803486479375</v>
      </c>
      <c r="AN61" s="46">
        <f t="shared" si="6"/>
        <v>49.77794500000002</v>
      </c>
      <c r="AO61" s="46">
        <f t="shared" si="6"/>
        <v>-1.9096213912691162</v>
      </c>
      <c r="AP61" s="47">
        <f t="shared" si="6"/>
        <v>156.9876189783184</v>
      </c>
      <c r="AQ61" s="46">
        <f t="shared" si="6"/>
        <v>-45.831940220000014</v>
      </c>
    </row>
    <row r="62" spans="1:43" ht="16" thickBot="1">
      <c r="A62" s="20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</row>
    <row r="63" spans="1:43" ht="16" thickBot="1">
      <c r="A63" s="77" t="s">
        <v>56</v>
      </c>
      <c r="C63" s="3" t="str">
        <f aca="true" t="shared" si="7" ref="C63:AP63">C1</f>
        <v>1Q15</v>
      </c>
      <c r="D63" s="3" t="str">
        <f t="shared" si="7"/>
        <v>2Q15</v>
      </c>
      <c r="E63" s="3" t="str">
        <f t="shared" si="7"/>
        <v>3Q15</v>
      </c>
      <c r="F63" s="3" t="str">
        <f t="shared" si="7"/>
        <v>4Q15</v>
      </c>
      <c r="G63" s="4">
        <f t="shared" si="7"/>
        <v>2015</v>
      </c>
      <c r="H63" s="3" t="str">
        <f t="shared" si="7"/>
        <v>1Q16</v>
      </c>
      <c r="I63" s="3" t="str">
        <f t="shared" si="7"/>
        <v>2Q16</v>
      </c>
      <c r="J63" s="3" t="str">
        <f t="shared" si="7"/>
        <v>3Q16</v>
      </c>
      <c r="K63" s="3" t="str">
        <f t="shared" si="7"/>
        <v>4Q16</v>
      </c>
      <c r="L63" s="4">
        <f t="shared" si="7"/>
        <v>2016</v>
      </c>
      <c r="M63" s="3" t="str">
        <f t="shared" si="7"/>
        <v>1Q17</v>
      </c>
      <c r="N63" s="3" t="str">
        <f t="shared" si="7"/>
        <v>2Q17</v>
      </c>
      <c r="O63" s="3" t="str">
        <f t="shared" si="7"/>
        <v>3Q17</v>
      </c>
      <c r="P63" s="3" t="str">
        <f t="shared" si="7"/>
        <v>4Q17</v>
      </c>
      <c r="Q63" s="4">
        <f t="shared" si="7"/>
        <v>2017</v>
      </c>
      <c r="R63" s="3" t="str">
        <f t="shared" si="7"/>
        <v>1Q18</v>
      </c>
      <c r="S63" s="3" t="str">
        <f t="shared" si="7"/>
        <v>2Q18</v>
      </c>
      <c r="T63" s="3">
        <f>Q1</f>
        <v>2017</v>
      </c>
      <c r="U63" s="3" t="str">
        <f t="shared" si="7"/>
        <v>4Q18</v>
      </c>
      <c r="V63" s="4">
        <f t="shared" si="7"/>
        <v>2018</v>
      </c>
      <c r="W63" s="3" t="str">
        <f t="shared" si="7"/>
        <v>1Q19</v>
      </c>
      <c r="X63" s="3" t="str">
        <f t="shared" si="7"/>
        <v>2Q19</v>
      </c>
      <c r="Y63" s="3" t="str">
        <f t="shared" si="7"/>
        <v>3Q19</v>
      </c>
      <c r="Z63" s="3" t="str">
        <f t="shared" si="7"/>
        <v>4Q19</v>
      </c>
      <c r="AA63" s="4">
        <f t="shared" si="7"/>
        <v>2019</v>
      </c>
      <c r="AB63" s="3" t="str">
        <f t="shared" si="7"/>
        <v>1Q20</v>
      </c>
      <c r="AC63" s="3" t="str">
        <f t="shared" si="7"/>
        <v>2Q20</v>
      </c>
      <c r="AD63" s="3" t="str">
        <f t="shared" si="7"/>
        <v>3Q20</v>
      </c>
      <c r="AE63" s="3" t="str">
        <f t="shared" si="7"/>
        <v>4Q20</v>
      </c>
      <c r="AF63" s="4">
        <f t="shared" si="7"/>
        <v>2020</v>
      </c>
      <c r="AG63" s="3" t="str">
        <f t="shared" si="7"/>
        <v>1Q21</v>
      </c>
      <c r="AH63" s="3" t="str">
        <f t="shared" si="7"/>
        <v>2Q21</v>
      </c>
      <c r="AI63" s="3" t="str">
        <f t="shared" si="7"/>
        <v>3Q21</v>
      </c>
      <c r="AJ63" s="3" t="str">
        <f t="shared" si="7"/>
        <v>4Q21</v>
      </c>
      <c r="AK63" s="4">
        <f t="shared" si="7"/>
        <v>2021</v>
      </c>
      <c r="AL63" s="3" t="str">
        <f t="shared" si="7"/>
        <v>1Q22</v>
      </c>
      <c r="AM63" s="3" t="str">
        <f t="shared" si="7"/>
        <v>2Q22</v>
      </c>
      <c r="AN63" s="3" t="str">
        <f t="shared" si="7"/>
        <v>3Q22</v>
      </c>
      <c r="AO63" s="3" t="str">
        <f t="shared" si="7"/>
        <v>4Q22</v>
      </c>
      <c r="AP63" s="4">
        <f t="shared" si="7"/>
        <v>2022</v>
      </c>
      <c r="AQ63" s="3" t="s">
        <v>202</v>
      </c>
    </row>
    <row r="64" spans="1:43" ht="15">
      <c r="A64" s="9" t="s">
        <v>57</v>
      </c>
      <c r="C64" s="6"/>
      <c r="D64" s="6"/>
      <c r="E64" s="6"/>
      <c r="F64" s="6"/>
      <c r="G64" s="107">
        <v>113.527434512125</v>
      </c>
      <c r="H64" s="6">
        <v>113.6786136349058</v>
      </c>
      <c r="I64" s="6">
        <v>99.37888221768631</v>
      </c>
      <c r="J64" s="6">
        <v>99.4906753204669</v>
      </c>
      <c r="K64" s="6">
        <v>107.217807073247</v>
      </c>
      <c r="L64" s="107">
        <v>107.217807073247</v>
      </c>
      <c r="M64" s="6">
        <v>106.932</v>
      </c>
      <c r="N64" s="6">
        <v>100.068</v>
      </c>
      <c r="O64" s="6">
        <v>99.914</v>
      </c>
      <c r="P64" s="6">
        <v>129.241</v>
      </c>
      <c r="Q64" s="107">
        <v>129.241</v>
      </c>
      <c r="R64" s="6">
        <v>136.39155861</v>
      </c>
      <c r="S64" s="6">
        <v>144.554</v>
      </c>
      <c r="T64" s="6">
        <v>144.712</v>
      </c>
      <c r="U64" s="6">
        <v>205.445</v>
      </c>
      <c r="V64" s="107">
        <v>205.445</v>
      </c>
      <c r="W64" s="6">
        <v>297.139</v>
      </c>
      <c r="X64" s="6">
        <v>293.904</v>
      </c>
      <c r="Y64" s="6">
        <v>299.044</v>
      </c>
      <c r="Z64" s="6">
        <v>294.151</v>
      </c>
      <c r="AA64" s="107">
        <v>294.151</v>
      </c>
      <c r="AB64" s="6">
        <v>296.317</v>
      </c>
      <c r="AC64" s="6">
        <v>285.383</v>
      </c>
      <c r="AD64" s="6">
        <v>285.756</v>
      </c>
      <c r="AE64" s="6">
        <v>189.231</v>
      </c>
      <c r="AF64" s="107">
        <v>189.231</v>
      </c>
      <c r="AG64" s="6">
        <v>189.691</v>
      </c>
      <c r="AH64" s="6">
        <v>176.362</v>
      </c>
      <c r="AI64" s="6">
        <v>176.609</v>
      </c>
      <c r="AJ64" s="6">
        <v>162.154</v>
      </c>
      <c r="AK64" s="107">
        <v>162.154</v>
      </c>
      <c r="AL64" s="6">
        <v>162.365</v>
      </c>
      <c r="AM64" s="6">
        <v>133.876</v>
      </c>
      <c r="AN64" s="6">
        <v>134.068</v>
      </c>
      <c r="AO64" s="6">
        <v>121.89</v>
      </c>
      <c r="AP64" s="107">
        <v>121.89</v>
      </c>
      <c r="AQ64" s="6">
        <v>122.045</v>
      </c>
    </row>
    <row r="65" spans="1:43" ht="15">
      <c r="A65" s="9" t="s">
        <v>58</v>
      </c>
      <c r="B65" s="2"/>
      <c r="C65" s="6"/>
      <c r="D65" s="6"/>
      <c r="E65" s="6"/>
      <c r="F65" s="6"/>
      <c r="G65" s="7">
        <v>12.04956347</v>
      </c>
      <c r="H65" s="6">
        <v>12.866261519999998</v>
      </c>
      <c r="I65" s="6">
        <v>12.39695052</v>
      </c>
      <c r="J65" s="6">
        <v>13.12692561</v>
      </c>
      <c r="K65" s="6">
        <v>13.7617414</v>
      </c>
      <c r="L65" s="7">
        <v>13.7617414</v>
      </c>
      <c r="M65" s="6">
        <v>14.442</v>
      </c>
      <c r="N65" s="6">
        <v>14.101</v>
      </c>
      <c r="O65" s="6">
        <v>14.755</v>
      </c>
      <c r="P65" s="6">
        <v>7.031</v>
      </c>
      <c r="Q65" s="7">
        <v>7.031</v>
      </c>
      <c r="R65" s="6">
        <v>7.97683315</v>
      </c>
      <c r="S65" s="6">
        <v>10.566</v>
      </c>
      <c r="T65" s="6">
        <v>11.568</v>
      </c>
      <c r="U65" s="6">
        <v>152.2</v>
      </c>
      <c r="V65" s="7">
        <v>152.2</v>
      </c>
      <c r="W65" s="6">
        <v>23.953</v>
      </c>
      <c r="X65" s="6">
        <v>22.866</v>
      </c>
      <c r="Y65" s="6">
        <v>25.003</v>
      </c>
      <c r="Z65" s="6">
        <v>25.149</v>
      </c>
      <c r="AA65" s="7">
        <v>25.149</v>
      </c>
      <c r="AB65" s="6">
        <v>26.903</v>
      </c>
      <c r="AC65" s="6">
        <v>31.972</v>
      </c>
      <c r="AD65" s="6">
        <v>33.801</v>
      </c>
      <c r="AE65" s="6">
        <v>28.599</v>
      </c>
      <c r="AF65" s="7">
        <v>28.599</v>
      </c>
      <c r="AG65" s="6">
        <v>29.996</v>
      </c>
      <c r="AH65" s="6">
        <v>29.4</v>
      </c>
      <c r="AI65" s="6">
        <v>30.97</v>
      </c>
      <c r="AJ65" s="6">
        <v>29.406</v>
      </c>
      <c r="AK65" s="7">
        <v>29.406</v>
      </c>
      <c r="AL65" s="6">
        <v>30.85</v>
      </c>
      <c r="AM65" s="6">
        <v>29.4</v>
      </c>
      <c r="AN65" s="6">
        <v>30.732</v>
      </c>
      <c r="AO65" s="6">
        <v>27.092</v>
      </c>
      <c r="AP65" s="7">
        <v>27.092</v>
      </c>
      <c r="AQ65" s="6">
        <v>29.143</v>
      </c>
    </row>
    <row r="66" spans="1:43" ht="15">
      <c r="A66" s="45" t="s">
        <v>59</v>
      </c>
      <c r="B66" s="92"/>
      <c r="C66" s="46"/>
      <c r="D66" s="46"/>
      <c r="E66" s="46"/>
      <c r="F66" s="46"/>
      <c r="G66" s="47">
        <v>125.576997982125</v>
      </c>
      <c r="H66" s="46">
        <v>126.544</v>
      </c>
      <c r="I66" s="46">
        <v>111.77583273768631</v>
      </c>
      <c r="J66" s="46">
        <v>112.6176009304669</v>
      </c>
      <c r="K66" s="46">
        <v>120.97954847324701</v>
      </c>
      <c r="L66" s="47">
        <v>120.97954847324701</v>
      </c>
      <c r="M66" s="46">
        <v>121.374</v>
      </c>
      <c r="N66" s="46">
        <v>114.169</v>
      </c>
      <c r="O66" s="46">
        <v>114.669</v>
      </c>
      <c r="P66" s="46">
        <v>136.27200000000002</v>
      </c>
      <c r="Q66" s="47">
        <v>136.27200000000002</v>
      </c>
      <c r="R66" s="46">
        <v>144.36839176</v>
      </c>
      <c r="S66" s="46">
        <v>155.12</v>
      </c>
      <c r="T66" s="46">
        <v>156.28</v>
      </c>
      <c r="U66" s="46">
        <v>357.645</v>
      </c>
      <c r="V66" s="47">
        <v>357.645</v>
      </c>
      <c r="W66" s="46">
        <v>321.092</v>
      </c>
      <c r="X66" s="46">
        <v>316.77</v>
      </c>
      <c r="Y66" s="46">
        <v>324.04699999999997</v>
      </c>
      <c r="Z66" s="46">
        <v>319.3</v>
      </c>
      <c r="AA66" s="47">
        <v>319.3</v>
      </c>
      <c r="AB66" s="46">
        <v>323.22</v>
      </c>
      <c r="AC66" s="46">
        <v>317.35499999999996</v>
      </c>
      <c r="AD66" s="46">
        <v>319.55699999999996</v>
      </c>
      <c r="AE66" s="46">
        <v>217.82999999999998</v>
      </c>
      <c r="AF66" s="47">
        <v>217.82999999999998</v>
      </c>
      <c r="AG66" s="46">
        <v>219.687</v>
      </c>
      <c r="AH66" s="46">
        <v>205.762</v>
      </c>
      <c r="AI66" s="46">
        <v>207.579</v>
      </c>
      <c r="AJ66" s="46">
        <v>191.56</v>
      </c>
      <c r="AK66" s="47">
        <v>191.56</v>
      </c>
      <c r="AL66" s="46">
        <v>193.215</v>
      </c>
      <c r="AM66" s="46">
        <v>163.276</v>
      </c>
      <c r="AN66" s="46">
        <v>164.8</v>
      </c>
      <c r="AO66" s="46">
        <v>148.982</v>
      </c>
      <c r="AP66" s="47">
        <v>148.982</v>
      </c>
      <c r="AQ66" s="46">
        <v>151.188</v>
      </c>
    </row>
    <row r="67" spans="1:43" ht="15">
      <c r="A67" s="9" t="s">
        <v>60</v>
      </c>
      <c r="B67" s="20"/>
      <c r="C67" s="6"/>
      <c r="D67" s="6"/>
      <c r="E67" s="6"/>
      <c r="F67" s="6"/>
      <c r="G67" s="7"/>
      <c r="H67" s="6"/>
      <c r="I67" s="6"/>
      <c r="J67" s="6"/>
      <c r="K67" s="6"/>
      <c r="L67" s="7"/>
      <c r="M67" s="6"/>
      <c r="N67" s="6"/>
      <c r="O67" s="6"/>
      <c r="P67" s="6"/>
      <c r="Q67" s="7"/>
      <c r="R67" s="6"/>
      <c r="S67" s="6"/>
      <c r="T67" s="6"/>
      <c r="U67" s="6"/>
      <c r="V67" s="7"/>
      <c r="W67" s="6">
        <v>8.21</v>
      </c>
      <c r="X67" s="6">
        <v>8.12</v>
      </c>
      <c r="Y67" s="6">
        <v>8.349</v>
      </c>
      <c r="Z67" s="6">
        <v>8.26</v>
      </c>
      <c r="AA67" s="7">
        <v>8.26</v>
      </c>
      <c r="AB67" s="6">
        <v>8.459</v>
      </c>
      <c r="AC67" s="6">
        <v>8.282</v>
      </c>
      <c r="AD67" s="6">
        <v>7.994</v>
      </c>
      <c r="AE67" s="6">
        <v>0.732</v>
      </c>
      <c r="AF67" s="7">
        <v>0.732</v>
      </c>
      <c r="AG67" s="6">
        <v>0.875</v>
      </c>
      <c r="AH67" s="6">
        <v>0.798</v>
      </c>
      <c r="AI67" s="6">
        <v>0.731</v>
      </c>
      <c r="AJ67" s="6">
        <v>0.746</v>
      </c>
      <c r="AK67" s="7">
        <v>0.746</v>
      </c>
      <c r="AL67" s="6">
        <v>0.629</v>
      </c>
      <c r="AM67" s="6">
        <v>0.579</v>
      </c>
      <c r="AN67" s="6">
        <v>0.695</v>
      </c>
      <c r="AO67" s="6">
        <v>1.036</v>
      </c>
      <c r="AP67" s="7">
        <v>1.036</v>
      </c>
      <c r="AQ67" s="6">
        <v>1.52</v>
      </c>
    </row>
    <row r="68" spans="1:43" ht="15">
      <c r="A68" s="9" t="s">
        <v>61</v>
      </c>
      <c r="B68" s="20"/>
      <c r="C68" s="6"/>
      <c r="D68" s="6"/>
      <c r="E68" s="6"/>
      <c r="F68" s="6"/>
      <c r="G68" s="7"/>
      <c r="H68" s="6"/>
      <c r="I68" s="6"/>
      <c r="J68" s="6"/>
      <c r="K68" s="6"/>
      <c r="L68" s="7"/>
      <c r="M68" s="6"/>
      <c r="N68" s="6"/>
      <c r="O68" s="6"/>
      <c r="P68" s="6"/>
      <c r="Q68" s="7"/>
      <c r="R68" s="6"/>
      <c r="S68" s="6"/>
      <c r="T68" s="6"/>
      <c r="U68" s="6"/>
      <c r="V68" s="7"/>
      <c r="W68" s="6">
        <v>0.346</v>
      </c>
      <c r="X68" s="6">
        <v>0.319</v>
      </c>
      <c r="Y68" s="6">
        <v>0.393</v>
      </c>
      <c r="Z68" s="6">
        <v>0.347</v>
      </c>
      <c r="AA68" s="7">
        <v>0.347</v>
      </c>
      <c r="AB68" s="6">
        <v>0.709</v>
      </c>
      <c r="AC68" s="6">
        <v>0.639</v>
      </c>
      <c r="AD68" s="6">
        <v>0.67</v>
      </c>
      <c r="AE68" s="6">
        <v>0.449</v>
      </c>
      <c r="AF68" s="7">
        <v>0.449</v>
      </c>
      <c r="AG68" s="6">
        <v>0.514</v>
      </c>
      <c r="AH68" s="6">
        <v>0.574</v>
      </c>
      <c r="AI68" s="6">
        <v>0.492</v>
      </c>
      <c r="AJ68" s="6">
        <v>0.381</v>
      </c>
      <c r="AK68" s="7">
        <v>0.381</v>
      </c>
      <c r="AL68" s="6">
        <v>0.729</v>
      </c>
      <c r="AM68" s="6">
        <v>0.532</v>
      </c>
      <c r="AN68" s="6">
        <v>0.493</v>
      </c>
      <c r="AO68" s="6">
        <v>0.661</v>
      </c>
      <c r="AP68" s="7">
        <v>0.661</v>
      </c>
      <c r="AQ68" s="6">
        <v>0.761</v>
      </c>
    </row>
    <row r="69" spans="1:43" ht="15">
      <c r="A69" s="45" t="s">
        <v>62</v>
      </c>
      <c r="B69" s="60"/>
      <c r="C69" s="46"/>
      <c r="D69" s="46"/>
      <c r="E69" s="46"/>
      <c r="F69" s="46"/>
      <c r="G69" s="47"/>
      <c r="H69" s="46"/>
      <c r="I69" s="46"/>
      <c r="J69" s="46"/>
      <c r="K69" s="46"/>
      <c r="L69" s="47"/>
      <c r="M69" s="46"/>
      <c r="N69" s="46"/>
      <c r="O69" s="46"/>
      <c r="P69" s="46"/>
      <c r="Q69" s="47"/>
      <c r="R69" s="46"/>
      <c r="S69" s="46"/>
      <c r="T69" s="46"/>
      <c r="U69" s="46"/>
      <c r="V69" s="47"/>
      <c r="W69" s="46">
        <v>8.556000000000001</v>
      </c>
      <c r="X69" s="46">
        <v>8.439</v>
      </c>
      <c r="Y69" s="46">
        <v>8.742</v>
      </c>
      <c r="Z69" s="46">
        <v>8.607</v>
      </c>
      <c r="AA69" s="47">
        <v>8.607</v>
      </c>
      <c r="AB69" s="46">
        <v>9.168</v>
      </c>
      <c r="AC69" s="46">
        <v>8.921</v>
      </c>
      <c r="AD69" s="46">
        <v>8.664</v>
      </c>
      <c r="AE69" s="46">
        <v>1.181</v>
      </c>
      <c r="AF69" s="47">
        <v>1.181</v>
      </c>
      <c r="AG69" s="46">
        <v>1.389</v>
      </c>
      <c r="AH69" s="46">
        <v>1.3719999999999999</v>
      </c>
      <c r="AI69" s="46">
        <v>1.2229999999999999</v>
      </c>
      <c r="AJ69" s="46">
        <v>1.127</v>
      </c>
      <c r="AK69" s="47">
        <v>1.127</v>
      </c>
      <c r="AL69" s="46">
        <v>1.358</v>
      </c>
      <c r="AM69" s="46">
        <v>1.111</v>
      </c>
      <c r="AN69" s="46">
        <v>1.188</v>
      </c>
      <c r="AO69" s="46">
        <v>1.697</v>
      </c>
      <c r="AP69" s="47">
        <v>1.697</v>
      </c>
      <c r="AQ69" s="46">
        <v>2.281</v>
      </c>
    </row>
    <row r="70" spans="1:43" ht="15">
      <c r="A70" s="9" t="s">
        <v>63</v>
      </c>
      <c r="B70" s="20"/>
      <c r="C70" s="6"/>
      <c r="D70" s="6"/>
      <c r="E70" s="6"/>
      <c r="F70" s="6"/>
      <c r="G70" s="7">
        <v>65.67</v>
      </c>
      <c r="H70" s="6">
        <v>79.106</v>
      </c>
      <c r="I70" s="6">
        <v>64.047</v>
      </c>
      <c r="J70" s="6">
        <v>90.428</v>
      </c>
      <c r="K70" s="6">
        <v>97.766</v>
      </c>
      <c r="L70" s="7">
        <v>97.766</v>
      </c>
      <c r="M70" s="6">
        <v>107.526</v>
      </c>
      <c r="N70" s="6">
        <v>90.087</v>
      </c>
      <c r="O70" s="6">
        <v>79.997</v>
      </c>
      <c r="P70" s="6">
        <v>103.234</v>
      </c>
      <c r="Q70" s="7">
        <v>103.234</v>
      </c>
      <c r="R70" s="6">
        <v>117.106</v>
      </c>
      <c r="S70" s="6">
        <v>87.33</v>
      </c>
      <c r="T70" s="6">
        <v>59.707</v>
      </c>
      <c r="U70" s="6">
        <v>200.461</v>
      </c>
      <c r="V70" s="7">
        <v>200.461</v>
      </c>
      <c r="W70" s="6">
        <v>108.478</v>
      </c>
      <c r="X70" s="6">
        <v>93.557</v>
      </c>
      <c r="Y70" s="6">
        <v>86.639</v>
      </c>
      <c r="Z70" s="6">
        <v>120.902</v>
      </c>
      <c r="AA70" s="7">
        <v>120.902</v>
      </c>
      <c r="AB70" s="6">
        <v>114.455</v>
      </c>
      <c r="AC70" s="6">
        <v>98.348</v>
      </c>
      <c r="AD70" s="6">
        <v>112.391</v>
      </c>
      <c r="AE70" s="6">
        <v>74.531</v>
      </c>
      <c r="AF70" s="7">
        <v>74.531</v>
      </c>
      <c r="AG70" s="6">
        <v>58.419</v>
      </c>
      <c r="AH70" s="6">
        <v>64.227</v>
      </c>
      <c r="AI70" s="6">
        <v>54.67700000000001</v>
      </c>
      <c r="AJ70" s="6">
        <v>61.468</v>
      </c>
      <c r="AK70" s="7">
        <v>61.468</v>
      </c>
      <c r="AL70" s="6">
        <v>10</v>
      </c>
      <c r="AM70" s="6">
        <v>10</v>
      </c>
      <c r="AN70" s="6">
        <v>10</v>
      </c>
      <c r="AO70" s="6">
        <v>10</v>
      </c>
      <c r="AP70" s="7">
        <v>10</v>
      </c>
      <c r="AQ70" s="6">
        <v>10</v>
      </c>
    </row>
    <row r="71" spans="1:43" ht="15">
      <c r="A71" s="9" t="s">
        <v>100</v>
      </c>
      <c r="B71" s="20"/>
      <c r="C71" s="6"/>
      <c r="D71" s="6"/>
      <c r="E71" s="6"/>
      <c r="F71" s="6"/>
      <c r="G71" s="7"/>
      <c r="H71" s="6"/>
      <c r="I71" s="6"/>
      <c r="J71" s="6"/>
      <c r="K71" s="6"/>
      <c r="L71" s="7"/>
      <c r="M71" s="6"/>
      <c r="N71" s="6"/>
      <c r="O71" s="6"/>
      <c r="P71" s="6"/>
      <c r="Q71" s="7"/>
      <c r="R71" s="6"/>
      <c r="S71" s="6"/>
      <c r="T71" s="6"/>
      <c r="U71" s="6"/>
      <c r="V71" s="7"/>
      <c r="W71" s="6"/>
      <c r="X71" s="6"/>
      <c r="Y71" s="6"/>
      <c r="Z71" s="6"/>
      <c r="AA71" s="7"/>
      <c r="AB71" s="6">
        <v>10</v>
      </c>
      <c r="AC71" s="6">
        <v>10</v>
      </c>
      <c r="AD71" s="6">
        <v>10</v>
      </c>
      <c r="AE71" s="6">
        <v>10</v>
      </c>
      <c r="AF71" s="7">
        <v>10</v>
      </c>
      <c r="AG71" s="6">
        <v>10</v>
      </c>
      <c r="AH71" s="6">
        <v>10</v>
      </c>
      <c r="AI71" s="6">
        <v>10</v>
      </c>
      <c r="AJ71" s="6">
        <v>10</v>
      </c>
      <c r="AK71" s="7">
        <v>10</v>
      </c>
      <c r="AL71" s="6">
        <v>123.702</v>
      </c>
      <c r="AM71" s="6">
        <v>141.995</v>
      </c>
      <c r="AN71" s="6">
        <v>151.355</v>
      </c>
      <c r="AO71" s="6">
        <v>134.537</v>
      </c>
      <c r="AP71" s="7">
        <v>134.537</v>
      </c>
      <c r="AQ71" s="6">
        <v>88.089</v>
      </c>
    </row>
    <row r="72" spans="1:43" ht="15">
      <c r="A72" s="9" t="s">
        <v>64</v>
      </c>
      <c r="B72" s="20"/>
      <c r="C72" s="6"/>
      <c r="D72" s="6"/>
      <c r="E72" s="6"/>
      <c r="F72" s="6"/>
      <c r="G72" s="7">
        <v>0.004</v>
      </c>
      <c r="H72" s="6">
        <v>0.004</v>
      </c>
      <c r="I72" s="6">
        <v>0.004</v>
      </c>
      <c r="J72" s="6">
        <v>0.004</v>
      </c>
      <c r="K72" s="6">
        <v>0.005</v>
      </c>
      <c r="L72" s="7">
        <v>0.005</v>
      </c>
      <c r="M72" s="6">
        <v>0.006</v>
      </c>
      <c r="N72" s="6">
        <v>0.006</v>
      </c>
      <c r="O72" s="6">
        <v>0.006</v>
      </c>
      <c r="P72" s="6">
        <v>0.006</v>
      </c>
      <c r="Q72" s="7">
        <v>0.006</v>
      </c>
      <c r="R72" s="6">
        <v>0.006</v>
      </c>
      <c r="S72" s="6">
        <v>0.006</v>
      </c>
      <c r="T72" s="6">
        <v>0.006</v>
      </c>
      <c r="U72" s="6">
        <v>0.006</v>
      </c>
      <c r="V72" s="7">
        <v>0.006</v>
      </c>
      <c r="W72" s="6">
        <v>0.006</v>
      </c>
      <c r="X72" s="6">
        <v>0.007</v>
      </c>
      <c r="Y72" s="6">
        <v>0.009</v>
      </c>
      <c r="Z72" s="6">
        <v>0.009</v>
      </c>
      <c r="AA72" s="7">
        <v>0.009</v>
      </c>
      <c r="AB72" s="6">
        <v>0.009</v>
      </c>
      <c r="AC72" s="6">
        <v>0.009</v>
      </c>
      <c r="AD72" s="6">
        <v>0.009</v>
      </c>
      <c r="AE72" s="6">
        <v>0.008</v>
      </c>
      <c r="AF72" s="7">
        <v>0.008</v>
      </c>
      <c r="AG72" s="6">
        <v>0.008</v>
      </c>
      <c r="AH72" s="6">
        <v>0.008</v>
      </c>
      <c r="AI72" s="6">
        <v>0.158</v>
      </c>
      <c r="AJ72" s="6">
        <v>0.008</v>
      </c>
      <c r="AK72" s="7">
        <v>0.008</v>
      </c>
      <c r="AL72" s="6">
        <v>0.026</v>
      </c>
      <c r="AM72" s="6">
        <v>0.026</v>
      </c>
      <c r="AN72" s="6">
        <v>2.026</v>
      </c>
      <c r="AO72" s="6">
        <v>0.028</v>
      </c>
      <c r="AP72" s="7">
        <v>0.028</v>
      </c>
      <c r="AQ72" s="6">
        <v>0.028</v>
      </c>
    </row>
    <row r="73" spans="1:43" ht="15">
      <c r="A73" s="45" t="s">
        <v>101</v>
      </c>
      <c r="B73" s="60"/>
      <c r="C73" s="46"/>
      <c r="D73" s="46"/>
      <c r="E73" s="46"/>
      <c r="F73" s="46"/>
      <c r="G73" s="47">
        <v>59.902997982124994</v>
      </c>
      <c r="H73" s="46">
        <v>47.43553078826265</v>
      </c>
      <c r="I73" s="46">
        <v>47.72483273768631</v>
      </c>
      <c r="J73" s="46">
        <v>22.185600930466908</v>
      </c>
      <c r="K73" s="46">
        <v>23.208548473247003</v>
      </c>
      <c r="L73" s="47">
        <v>23.208548473247003</v>
      </c>
      <c r="M73" s="46">
        <v>13.841999999999999</v>
      </c>
      <c r="N73" s="46">
        <v>24.075999999999993</v>
      </c>
      <c r="O73" s="46">
        <v>34.672</v>
      </c>
      <c r="P73" s="46">
        <v>33.038000000000025</v>
      </c>
      <c r="Q73" s="47">
        <v>33.038000000000025</v>
      </c>
      <c r="R73" s="46">
        <v>27.262391760000014</v>
      </c>
      <c r="S73" s="46">
        <v>67.784</v>
      </c>
      <c r="T73" s="46">
        <v>96.56700000000001</v>
      </c>
      <c r="U73" s="46">
        <v>157.17799999999997</v>
      </c>
      <c r="V73" s="47">
        <v>157.17799999999997</v>
      </c>
      <c r="W73" s="46">
        <v>221.16399999999996</v>
      </c>
      <c r="X73" s="46">
        <v>231.64499999999998</v>
      </c>
      <c r="Y73" s="46">
        <v>246.141</v>
      </c>
      <c r="Z73" s="46">
        <v>206.99600000000007</v>
      </c>
      <c r="AA73" s="47">
        <v>206.99600000000007</v>
      </c>
      <c r="AB73" s="46">
        <v>207.92400000000006</v>
      </c>
      <c r="AC73" s="46">
        <v>217.91899999999995</v>
      </c>
      <c r="AD73" s="46">
        <v>205.82099999999994</v>
      </c>
      <c r="AE73" s="46">
        <v>134.47199999999998</v>
      </c>
      <c r="AF73" s="47">
        <v>134.47199999999998</v>
      </c>
      <c r="AG73" s="46">
        <v>152.64900000000003</v>
      </c>
      <c r="AH73" s="46">
        <v>132.899</v>
      </c>
      <c r="AI73" s="46">
        <v>143.967</v>
      </c>
      <c r="AJ73" s="46">
        <v>121.21100000000001</v>
      </c>
      <c r="AK73" s="47">
        <v>121.21100000000001</v>
      </c>
      <c r="AL73" s="46">
        <v>60.845000000000006</v>
      </c>
      <c r="AM73" s="46">
        <v>12.365999999999996</v>
      </c>
      <c r="AN73" s="46">
        <v>2.60700000000001</v>
      </c>
      <c r="AO73" s="46">
        <v>6.113999999999996</v>
      </c>
      <c r="AP73" s="47">
        <v>6.113999999999996</v>
      </c>
      <c r="AQ73" s="46">
        <v>55.352</v>
      </c>
    </row>
    <row r="74" spans="2:43" ht="16" thickBot="1">
      <c r="B74" s="20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</row>
    <row r="75" spans="1:43" ht="16" thickBot="1">
      <c r="A75" s="77" t="s">
        <v>66</v>
      </c>
      <c r="B75" s="2"/>
      <c r="C75" s="3" t="str">
        <f aca="true" t="shared" si="8" ref="C75:AP75">C1</f>
        <v>1Q15</v>
      </c>
      <c r="D75" s="3" t="str">
        <f t="shared" si="8"/>
        <v>2Q15</v>
      </c>
      <c r="E75" s="3" t="str">
        <f t="shared" si="8"/>
        <v>3Q15</v>
      </c>
      <c r="F75" s="3" t="str">
        <f t="shared" si="8"/>
        <v>4Q15</v>
      </c>
      <c r="G75" s="4">
        <f t="shared" si="8"/>
        <v>2015</v>
      </c>
      <c r="H75" s="3" t="str">
        <f t="shared" si="8"/>
        <v>1Q16</v>
      </c>
      <c r="I75" s="3" t="str">
        <f t="shared" si="8"/>
        <v>2Q16</v>
      </c>
      <c r="J75" s="3" t="str">
        <f t="shared" si="8"/>
        <v>3Q16</v>
      </c>
      <c r="K75" s="3" t="str">
        <f t="shared" si="8"/>
        <v>4Q16</v>
      </c>
      <c r="L75" s="4">
        <f t="shared" si="8"/>
        <v>2016</v>
      </c>
      <c r="M75" s="3" t="str">
        <f t="shared" si="8"/>
        <v>1Q17</v>
      </c>
      <c r="N75" s="3" t="str">
        <f t="shared" si="8"/>
        <v>2Q17</v>
      </c>
      <c r="O75" s="3" t="str">
        <f t="shared" si="8"/>
        <v>3Q17</v>
      </c>
      <c r="P75" s="3" t="str">
        <f t="shared" si="8"/>
        <v>4Q17</v>
      </c>
      <c r="Q75" s="4">
        <f t="shared" si="8"/>
        <v>2017</v>
      </c>
      <c r="R75" s="3" t="str">
        <f t="shared" si="8"/>
        <v>1Q18</v>
      </c>
      <c r="S75" s="3" t="str">
        <f t="shared" si="8"/>
        <v>2Q18</v>
      </c>
      <c r="T75" s="3">
        <f>Q1</f>
        <v>2017</v>
      </c>
      <c r="U75" s="3" t="str">
        <f t="shared" si="8"/>
        <v>4Q18</v>
      </c>
      <c r="V75" s="4">
        <f t="shared" si="8"/>
        <v>2018</v>
      </c>
      <c r="W75" s="3" t="str">
        <f t="shared" si="8"/>
        <v>1Q19</v>
      </c>
      <c r="X75" s="3" t="str">
        <f t="shared" si="8"/>
        <v>2Q19</v>
      </c>
      <c r="Y75" s="3" t="str">
        <f t="shared" si="8"/>
        <v>3Q19</v>
      </c>
      <c r="Z75" s="3" t="str">
        <f t="shared" si="8"/>
        <v>4Q19</v>
      </c>
      <c r="AA75" s="4">
        <f t="shared" si="8"/>
        <v>2019</v>
      </c>
      <c r="AB75" s="3" t="str">
        <f t="shared" si="8"/>
        <v>1Q20</v>
      </c>
      <c r="AC75" s="3" t="str">
        <f t="shared" si="8"/>
        <v>2Q20</v>
      </c>
      <c r="AD75" s="3" t="str">
        <f t="shared" si="8"/>
        <v>3Q20</v>
      </c>
      <c r="AE75" s="3" t="str">
        <f t="shared" si="8"/>
        <v>4Q20</v>
      </c>
      <c r="AF75" s="4">
        <f t="shared" si="8"/>
        <v>2020</v>
      </c>
      <c r="AG75" s="3" t="str">
        <f t="shared" si="8"/>
        <v>1Q21</v>
      </c>
      <c r="AH75" s="3" t="str">
        <f t="shared" si="8"/>
        <v>2Q21</v>
      </c>
      <c r="AI75" s="3" t="str">
        <f t="shared" si="8"/>
        <v>3Q21</v>
      </c>
      <c r="AJ75" s="3" t="str">
        <f t="shared" si="8"/>
        <v>4Q21</v>
      </c>
      <c r="AK75" s="4">
        <f t="shared" si="8"/>
        <v>2021</v>
      </c>
      <c r="AL75" s="3" t="str">
        <f t="shared" si="8"/>
        <v>1Q22</v>
      </c>
      <c r="AM75" s="3" t="str">
        <f t="shared" si="8"/>
        <v>2Q22</v>
      </c>
      <c r="AN75" s="3" t="str">
        <f t="shared" si="8"/>
        <v>3Q22</v>
      </c>
      <c r="AO75" s="3" t="str">
        <f t="shared" si="8"/>
        <v>4Q22</v>
      </c>
      <c r="AP75" s="4">
        <f t="shared" si="8"/>
        <v>2022</v>
      </c>
      <c r="AQ75" s="3" t="s">
        <v>202</v>
      </c>
    </row>
    <row r="76" spans="1:43" ht="15">
      <c r="A76" s="5" t="s">
        <v>102</v>
      </c>
      <c r="B76" s="5"/>
      <c r="C76" s="6"/>
      <c r="D76" s="6"/>
      <c r="E76" s="6"/>
      <c r="F76" s="6"/>
      <c r="G76" s="7">
        <f>G27</f>
        <v>25.828</v>
      </c>
      <c r="H76" s="115">
        <f>H27+F27+E27+D27</f>
        <v>22.636000000000003</v>
      </c>
      <c r="I76" s="6">
        <f>I27+H27+F27+E27</f>
        <v>13.248999999999999</v>
      </c>
      <c r="J76" s="6">
        <f>J27+I27+H27+F27</f>
        <v>7.797000000000001</v>
      </c>
      <c r="K76" s="6">
        <f>K27+J27+I27+H27</f>
        <v>19.823</v>
      </c>
      <c r="L76" s="7">
        <f>L27</f>
        <v>19.823</v>
      </c>
      <c r="M76" s="115">
        <f>M27+K27+J27+I27</f>
        <v>23.006999999999998</v>
      </c>
      <c r="N76" s="6">
        <f>N27+M27+K27+J27</f>
        <v>29.34</v>
      </c>
      <c r="O76" s="6">
        <f>O27+N27+M27+K27</f>
        <v>32.979</v>
      </c>
      <c r="P76" s="6">
        <f>P27+O27+N27+M27</f>
        <v>28.279</v>
      </c>
      <c r="Q76" s="7">
        <f>Q27</f>
        <v>28.279</v>
      </c>
      <c r="R76" s="115">
        <f>R27+P27+O27+N27</f>
        <v>25.784</v>
      </c>
      <c r="S76" s="6">
        <f>S27+R27+P27+O27</f>
        <v>28.492999999999995</v>
      </c>
      <c r="T76" s="6">
        <f>T27+S27+R27+P27</f>
        <v>27.55</v>
      </c>
      <c r="U76" s="6">
        <f>U27+T27+S27+R27</f>
        <v>25.773</v>
      </c>
      <c r="V76" s="7">
        <f>V27</f>
        <v>25.773</v>
      </c>
      <c r="W76" s="115">
        <f>W27+U27+T27+S27</f>
        <v>27.467</v>
      </c>
      <c r="X76" s="6">
        <f>X27+W27+U27+T27</f>
        <v>26.569000000000003</v>
      </c>
      <c r="Y76" s="6">
        <f>Y27+X27+W27+U27</f>
        <v>26.963</v>
      </c>
      <c r="Z76" s="6">
        <f>Z27+Y27+X27+W27</f>
        <v>22.11</v>
      </c>
      <c r="AA76" s="7">
        <f>AA27</f>
        <v>22.11</v>
      </c>
      <c r="AB76" s="115">
        <f>AB27+Z27+Y27+X27</f>
        <v>16.634999999999998</v>
      </c>
      <c r="AC76" s="6">
        <f>AC27+AB27+Z27+Y27</f>
        <v>15.008999999999999</v>
      </c>
      <c r="AD76" s="6">
        <f>AD27+AC27+AB27+Z27</f>
        <v>10.268999999999998</v>
      </c>
      <c r="AE76" s="6">
        <f>AE27+AD27+AC27+AB27</f>
        <v>13.883</v>
      </c>
      <c r="AF76" s="7">
        <f>AF27</f>
        <v>13.883</v>
      </c>
      <c r="AG76" s="115">
        <f>AG27+AE27+AD27+AC27</f>
        <v>12.139</v>
      </c>
      <c r="AH76" s="6">
        <f>AH27+AG27+AE27+AD27</f>
        <v>8.001999999999999</v>
      </c>
      <c r="AI76" s="6">
        <f>AI27+AH27+AG27+AE27</f>
        <v>-8.792000000000002</v>
      </c>
      <c r="AJ76" s="6">
        <f>AJ27+AI27+AH27+AG27</f>
        <v>-20.133</v>
      </c>
      <c r="AK76" s="7">
        <f>AK27</f>
        <v>-20.133</v>
      </c>
      <c r="AL76" s="115">
        <f>AL27+AJ27+AI27+AH27</f>
        <v>-3.523999999999999</v>
      </c>
      <c r="AM76" s="6">
        <f>AM27+AL27+AJ27+AI27</f>
        <v>2.613000000000003</v>
      </c>
      <c r="AN76" s="6">
        <f>AN27+AM27+AL27+AJ27</f>
        <v>17.542</v>
      </c>
      <c r="AO76" s="6">
        <f>AO27+AN27+AM27+AL27</f>
        <v>28.261</v>
      </c>
      <c r="AP76" s="7">
        <f>AP27</f>
        <v>28.261</v>
      </c>
      <c r="AQ76" s="6">
        <f>AQ27+AO27+AN27+AM27</f>
        <v>55.827</v>
      </c>
    </row>
    <row r="77" spans="1:43" ht="15">
      <c r="A77" s="5" t="s">
        <v>68</v>
      </c>
      <c r="B77" s="5"/>
      <c r="C77" s="6"/>
      <c r="D77" s="6"/>
      <c r="E77" s="6"/>
      <c r="F77" s="6"/>
      <c r="G77" s="7">
        <f>H77</f>
        <v>155.5</v>
      </c>
      <c r="H77" s="6">
        <v>155.5</v>
      </c>
      <c r="I77" s="6">
        <v>149.3</v>
      </c>
      <c r="J77" s="6">
        <v>155.3</v>
      </c>
      <c r="K77" s="6">
        <v>162.3</v>
      </c>
      <c r="L77" s="7">
        <v>162.3</v>
      </c>
      <c r="M77" s="6">
        <v>155.5</v>
      </c>
      <c r="N77" s="6">
        <v>149.3</v>
      </c>
      <c r="O77" s="6">
        <v>155.3</v>
      </c>
      <c r="P77" s="6">
        <v>162.3</v>
      </c>
      <c r="Q77" s="7">
        <v>162.3</v>
      </c>
      <c r="R77" s="6">
        <v>164</v>
      </c>
      <c r="S77" s="6">
        <v>159.4</v>
      </c>
      <c r="T77" s="6">
        <v>164.5</v>
      </c>
      <c r="U77" s="6">
        <v>251.5</v>
      </c>
      <c r="V77" s="7">
        <v>251.5</v>
      </c>
      <c r="W77" s="6">
        <v>251.1</v>
      </c>
      <c r="X77" s="6">
        <v>262.9</v>
      </c>
      <c r="Y77" s="6">
        <v>264.2</v>
      </c>
      <c r="Z77" s="6">
        <v>303.1</v>
      </c>
      <c r="AA77" s="7">
        <v>303.1</v>
      </c>
      <c r="AB77" s="6">
        <v>326.1</v>
      </c>
      <c r="AC77" s="6">
        <v>324.3</v>
      </c>
      <c r="AD77" s="6">
        <v>323.8</v>
      </c>
      <c r="AE77" s="6">
        <v>268.5</v>
      </c>
      <c r="AF77" s="7">
        <v>268.5</v>
      </c>
      <c r="AG77" s="6">
        <v>265.3</v>
      </c>
      <c r="AH77" s="6">
        <v>262.5</v>
      </c>
      <c r="AI77" s="6">
        <v>250.6</v>
      </c>
      <c r="AJ77" s="6">
        <v>218.6</v>
      </c>
      <c r="AK77" s="7">
        <v>218.6</v>
      </c>
      <c r="AL77" s="6">
        <v>228.3</v>
      </c>
      <c r="AM77" s="6">
        <v>228.2</v>
      </c>
      <c r="AN77" s="6">
        <v>226.5</v>
      </c>
      <c r="AO77" s="6">
        <v>222.6</v>
      </c>
      <c r="AP77" s="7">
        <v>222.6</v>
      </c>
      <c r="AQ77" s="6">
        <v>270.6</v>
      </c>
    </row>
    <row r="78" spans="1:43" ht="15">
      <c r="A78" s="9" t="s">
        <v>69</v>
      </c>
      <c r="B78" s="9"/>
      <c r="C78" s="6"/>
      <c r="D78" s="6"/>
      <c r="E78" s="6"/>
      <c r="F78" s="6"/>
      <c r="G78" s="7">
        <f>G77</f>
        <v>155.5</v>
      </c>
      <c r="H78" s="6">
        <f>AVERAGE(C77,D77,E77,G77,H77)</f>
        <v>155.5</v>
      </c>
      <c r="I78" s="6">
        <f>AVERAGE(D77,E77,G77,H77,I77)</f>
        <v>153.43333333333334</v>
      </c>
      <c r="J78" s="6">
        <f>AVERAGE(E77,G77,H77,I77,J77)</f>
        <v>153.9</v>
      </c>
      <c r="K78" s="6">
        <f>AVERAGE(G77,H77,I77,J77,K77)</f>
        <v>155.58</v>
      </c>
      <c r="L78" s="7">
        <f>AVERAGE(G77:K77)</f>
        <v>155.58</v>
      </c>
      <c r="M78" s="6">
        <f>AVERAGE(H77,I77,J77,K77,M77)</f>
        <v>155.58</v>
      </c>
      <c r="N78" s="6">
        <f>AVERAGE(I77,J77,K77,M77,N77)</f>
        <v>154.34</v>
      </c>
      <c r="O78" s="6">
        <f>AVERAGE(J77,K77,M77,N77,O77)</f>
        <v>155.54000000000002</v>
      </c>
      <c r="P78" s="6">
        <f>AVERAGE(K77,M77,N77,O77,P77)</f>
        <v>156.94</v>
      </c>
      <c r="Q78" s="7">
        <f>AVERAGE(L77:P77)</f>
        <v>156.94</v>
      </c>
      <c r="R78" s="6">
        <f>AVERAGE(M77,N77,O77,P77,R77)</f>
        <v>157.28000000000003</v>
      </c>
      <c r="S78" s="6">
        <f>AVERAGE(N77,O77,P77,R77,S77)</f>
        <v>158.06</v>
      </c>
      <c r="T78" s="6">
        <f>AVERAGE(O77,P77,R77,S77,T77)</f>
        <v>161.1</v>
      </c>
      <c r="U78" s="6">
        <f>AVERAGE(P77,R77,S77,T77,U77)</f>
        <v>180.34</v>
      </c>
      <c r="V78" s="7">
        <f>AVERAGE(Q77:U77)</f>
        <v>180.34</v>
      </c>
      <c r="W78" s="6">
        <f>AVERAGE(R77,S77,T77,U77,W77)</f>
        <v>198.1</v>
      </c>
      <c r="X78" s="6">
        <f>AVERAGE(S77,T77,U77,W77,X77)</f>
        <v>217.88000000000002</v>
      </c>
      <c r="Y78" s="6">
        <f>AVERAGE(T77,U77,W77,X77,Y77)</f>
        <v>238.84</v>
      </c>
      <c r="Z78" s="6">
        <f>AVERAGE(U77,W77,X77,Y77,Z77)</f>
        <v>266.56000000000006</v>
      </c>
      <c r="AA78" s="7">
        <f>AVERAGE(V77:Z77)</f>
        <v>266.56000000000006</v>
      </c>
      <c r="AB78" s="6">
        <f>AVERAGE(W77,X77,Y77,Z77,AB77)</f>
        <v>281.48</v>
      </c>
      <c r="AC78" s="6">
        <f>AVERAGE(X77,Y77,Z77,AB77,AC77)</f>
        <v>296.12</v>
      </c>
      <c r="AD78" s="6">
        <f>AVERAGE(Y77,Z77,AB77,AC77,AD77)</f>
        <v>308.3</v>
      </c>
      <c r="AE78" s="6">
        <f>AVERAGE(Z77,AB77,AC77,AD77,AE77)</f>
        <v>309.15999999999997</v>
      </c>
      <c r="AF78" s="7">
        <f>AVERAGE(AA77:AE77)</f>
        <v>309.15999999999997</v>
      </c>
      <c r="AG78" s="6">
        <f>AVERAGE(AB77,AC77,AD77,AE77,AG77)</f>
        <v>301.6</v>
      </c>
      <c r="AH78" s="6">
        <f>AVERAGE(AC77,AD77,AE77,AG77,AH77)</f>
        <v>288.88</v>
      </c>
      <c r="AI78" s="6">
        <f>AVERAGE(AD77,AE77,AG77,AH77,AI77)</f>
        <v>274.14</v>
      </c>
      <c r="AJ78" s="6">
        <f>AVERAGE(AE77,AG77,AH77,AI77,AJ77)</f>
        <v>253.09999999999997</v>
      </c>
      <c r="AK78" s="7">
        <f>AVERAGE(AF77:AJ77)</f>
        <v>253.09999999999997</v>
      </c>
      <c r="AL78" s="6">
        <f>AVERAGE(AG77,AH77,AI77,AJ77,AL77)</f>
        <v>245.06</v>
      </c>
      <c r="AM78" s="6">
        <f>AVERAGE(AH77,AI77,AJ77,AL77,AM77)</f>
        <v>237.64000000000001</v>
      </c>
      <c r="AN78" s="6">
        <f>AVERAGE(AI77,AJ77,AL77,AM77,AN77)</f>
        <v>230.44</v>
      </c>
      <c r="AO78" s="6">
        <f>AVERAGE(AJ77,AL77,AM77,AN77,AO77)</f>
        <v>224.83999999999997</v>
      </c>
      <c r="AP78" s="7">
        <f>AVERAGE(AK77:AO77)</f>
        <v>224.83999999999997</v>
      </c>
      <c r="AQ78" s="6">
        <f>AVERAGE(AL77,AM77,AN77,AO77,AQ77)</f>
        <v>235.24</v>
      </c>
    </row>
    <row r="79" spans="1:43" ht="16" thickBot="1">
      <c r="A79" s="78" t="s">
        <v>70</v>
      </c>
      <c r="C79" s="6"/>
      <c r="D79" s="6"/>
      <c r="E79" s="6"/>
      <c r="F79" s="6"/>
      <c r="G79" s="7">
        <f>G73</f>
        <v>59.902997982124994</v>
      </c>
      <c r="H79" s="6">
        <f>AVERAGE(C73,D73,E73,G73,H73)</f>
        <v>53.66926438519383</v>
      </c>
      <c r="I79" s="6">
        <f>AVERAGE(D73,E73,F73,H73,I73)</f>
        <v>47.58018176297448</v>
      </c>
      <c r="J79" s="6">
        <f>AVERAGE(E73,F73,H73,I73,J73)</f>
        <v>39.11532148547196</v>
      </c>
      <c r="K79" s="6">
        <f>AVERAGE(F73,H73,I73,J73,K73)</f>
        <v>35.13862823241572</v>
      </c>
      <c r="L79" s="7">
        <f>AVERAGE(G73:K73)</f>
        <v>40.09150218235757</v>
      </c>
      <c r="M79" s="6">
        <f>AVERAGE(H73,I73,J73,K73,M73)</f>
        <v>30.879302585932578</v>
      </c>
      <c r="N79" s="6">
        <f>AVERAGE(I73,J73,K73,M73,N73)</f>
        <v>26.207396428280042</v>
      </c>
      <c r="O79" s="6">
        <f>AVERAGE(J73,K73,M73,N73,O73)</f>
        <v>23.59682988074278</v>
      </c>
      <c r="P79" s="6">
        <f>AVERAGE(K73,M73,N73,O73,P73)</f>
        <v>25.767309694649406</v>
      </c>
      <c r="Q79" s="7">
        <f>AVERAGE(L73:P73)</f>
        <v>25.767309694649406</v>
      </c>
      <c r="R79" s="6">
        <f>AVERAGE(M73,N73,O73,P73,R73)</f>
        <v>26.578078352000006</v>
      </c>
      <c r="S79" s="6">
        <f>AVERAGE(N73,O73,P73,R73,S73)</f>
        <v>37.36647835200001</v>
      </c>
      <c r="T79" s="6">
        <f>AVERAGE(O73,P73,R73,S73,T73)</f>
        <v>51.86467835200001</v>
      </c>
      <c r="U79" s="6">
        <f>AVERAGE(P73,R73,S73,T73,U73)</f>
        <v>76.36587835200001</v>
      </c>
      <c r="V79" s="7">
        <f>AVERAGE(Q73:U73)</f>
        <v>76.36587835200001</v>
      </c>
      <c r="W79" s="6">
        <f>AVERAGE(R73,S73,T73,U73,W73)</f>
        <v>113.991078352</v>
      </c>
      <c r="X79" s="6">
        <f>AVERAGE(S73,T73,U73,W73,X73)</f>
        <v>154.86759999999998</v>
      </c>
      <c r="Y79" s="6">
        <f>AVERAGE(T73,U73,W73,X73,Y73)</f>
        <v>190.53899999999996</v>
      </c>
      <c r="Z79" s="6">
        <f>AVERAGE(U73,W73,X73,Y73,Z73)</f>
        <v>212.62479999999996</v>
      </c>
      <c r="AA79" s="7">
        <f>AVERAGE(V73:Z73)</f>
        <v>212.62479999999996</v>
      </c>
      <c r="AB79" s="6">
        <f>AVERAGE(W73,X73,Y73,Z73,AB73)</f>
        <v>222.77400000000003</v>
      </c>
      <c r="AC79" s="6">
        <f>AVERAGE(X73,Y73,Z73,AB73,AC73)</f>
        <v>222.125</v>
      </c>
      <c r="AD79" s="6">
        <f>AVERAGE(Y73,Z73,AB73,AC73,AD73)</f>
        <v>216.96020000000004</v>
      </c>
      <c r="AE79" s="6">
        <f>AVERAGE(Z73,AB73,AC73,AD73,AE73)</f>
        <v>194.6264</v>
      </c>
      <c r="AF79" s="7">
        <f>AVERAGE(AA73:AE73)</f>
        <v>194.6264</v>
      </c>
      <c r="AG79" s="6">
        <f>AVERAGE(AB73,AC73,AD73,AE73,AG73)</f>
        <v>183.757</v>
      </c>
      <c r="AH79" s="6">
        <f>AVERAGE(AC73,AD73,AE73,AG73,AH73)</f>
        <v>168.75199999999998</v>
      </c>
      <c r="AI79" s="6">
        <f>AVERAGE(AD73,AE73,AG73,AH73,AI73)</f>
        <v>153.96159999999998</v>
      </c>
      <c r="AJ79" s="6">
        <f>AVERAGE(AE73,AG73,AH73,AI73,AJ73)</f>
        <v>137.0396</v>
      </c>
      <c r="AK79" s="7">
        <f>AVERAGE(AF73:AJ73)</f>
        <v>137.0396</v>
      </c>
      <c r="AL79" s="6">
        <f>AVERAGE(AG73,AH73,AI73,AJ73,AL73)</f>
        <v>122.3142</v>
      </c>
      <c r="AM79" s="6">
        <f>AVERAGE(AH73,AI73,AJ73,AL73,AM73)</f>
        <v>94.2576</v>
      </c>
      <c r="AN79" s="6">
        <f>AVERAGE(AI73,AJ73,AL73,AM73,AN73)</f>
        <v>68.1992</v>
      </c>
      <c r="AO79" s="6">
        <f>AVERAGE(AJ73,AL73,AM73,AN73,AO73)</f>
        <v>40.6286</v>
      </c>
      <c r="AP79" s="7">
        <f>AVERAGE(AK73:AO73)</f>
        <v>40.6286</v>
      </c>
      <c r="AQ79" s="6">
        <f>AVERAGE(AL73,AM73,AN73,AO73,AQ73)</f>
        <v>27.456799999999998</v>
      </c>
    </row>
    <row r="80" spans="1:43" ht="15">
      <c r="A80" s="116" t="s">
        <v>66</v>
      </c>
      <c r="B80" s="20"/>
      <c r="C80" s="117"/>
      <c r="D80" s="117"/>
      <c r="E80" s="117"/>
      <c r="F80" s="117"/>
      <c r="G80" s="118">
        <f aca="true" t="shared" si="9" ref="G80:AN80">G76/(G78+G79)</f>
        <v>0.11990548061983479</v>
      </c>
      <c r="H80" s="119">
        <f t="shared" si="9"/>
        <v>0.10821857631202869</v>
      </c>
      <c r="I80" s="119">
        <f t="shared" si="9"/>
        <v>0.06591099107765094</v>
      </c>
      <c r="J80" s="119">
        <f t="shared" si="9"/>
        <v>0.0403957568756368</v>
      </c>
      <c r="K80" s="119">
        <f t="shared" si="9"/>
        <v>0.103938457316519</v>
      </c>
      <c r="L80" s="118">
        <f t="shared" si="9"/>
        <v>0.10130754749113031</v>
      </c>
      <c r="M80" s="119">
        <f t="shared" si="9"/>
        <v>0.12338885580351709</v>
      </c>
      <c r="N80" s="119">
        <f t="shared" si="9"/>
        <v>0.1625058050153324</v>
      </c>
      <c r="O80" s="119">
        <f t="shared" si="9"/>
        <v>0.18409949546363633</v>
      </c>
      <c r="P80" s="119">
        <f t="shared" si="9"/>
        <v>0.1547776060370077</v>
      </c>
      <c r="Q80" s="118">
        <f t="shared" si="9"/>
        <v>0.1547776060370077</v>
      </c>
      <c r="R80" s="119">
        <f t="shared" si="9"/>
        <v>0.14023860268264093</v>
      </c>
      <c r="S80" s="119">
        <f t="shared" si="9"/>
        <v>0.14579907615527268</v>
      </c>
      <c r="T80" s="119">
        <f t="shared" si="9"/>
        <v>0.12936417537965525</v>
      </c>
      <c r="U80" s="119">
        <f t="shared" si="9"/>
        <v>0.10039894748596122</v>
      </c>
      <c r="V80" s="118">
        <f t="shared" si="9"/>
        <v>0.10039894748596122</v>
      </c>
      <c r="W80" s="119">
        <f t="shared" si="9"/>
        <v>0.08800956485215713</v>
      </c>
      <c r="X80" s="119">
        <f t="shared" si="9"/>
        <v>0.0712787956247069</v>
      </c>
      <c r="Y80" s="119">
        <f t="shared" si="9"/>
        <v>0.06279533931561627</v>
      </c>
      <c r="Z80" s="119">
        <f t="shared" si="9"/>
        <v>0.04614086256492276</v>
      </c>
      <c r="AA80" s="118">
        <f t="shared" si="9"/>
        <v>0.04614086256492276</v>
      </c>
      <c r="AB80" s="119">
        <f t="shared" si="9"/>
        <v>0.0329893268075216</v>
      </c>
      <c r="AC80" s="119">
        <f t="shared" si="9"/>
        <v>0.028961205607386464</v>
      </c>
      <c r="AD80" s="119">
        <f t="shared" si="9"/>
        <v>0.019550310493732435</v>
      </c>
      <c r="AE80" s="119">
        <f t="shared" si="9"/>
        <v>0.02755731397274718</v>
      </c>
      <c r="AF80" s="118">
        <f t="shared" si="9"/>
        <v>0.02755731397274718</v>
      </c>
      <c r="AG80" s="119">
        <f t="shared" si="9"/>
        <v>0.02501045622088483</v>
      </c>
      <c r="AH80" s="119">
        <f t="shared" si="9"/>
        <v>0.017485665338088246</v>
      </c>
      <c r="AI80" s="119">
        <f t="shared" si="9"/>
        <v>-0.020537180893507527</v>
      </c>
      <c r="AJ80" s="119">
        <f t="shared" si="9"/>
        <v>-0.051604605120833674</v>
      </c>
      <c r="AK80" s="118">
        <f t="shared" si="9"/>
        <v>-0.051604605120833674</v>
      </c>
      <c r="AL80" s="119">
        <f t="shared" si="9"/>
        <v>-0.009592399248504656</v>
      </c>
      <c r="AM80" s="119">
        <f t="shared" si="9"/>
        <v>0.007872910198808316</v>
      </c>
      <c r="AN80" s="119">
        <f t="shared" si="9"/>
        <v>0.058739776961631296</v>
      </c>
      <c r="AO80" s="119">
        <f>AO76/(AO78+AO79)</f>
        <v>0.1064570348432922</v>
      </c>
      <c r="AP80" s="118">
        <f>AP76/(AP78+AP79)</f>
        <v>0.1064570348432922</v>
      </c>
      <c r="AQ80" s="119">
        <f>AQ76/(AQ78+AQ79)</f>
        <v>0.21251496021268626</v>
      </c>
    </row>
    <row r="81" spans="3:43" ht="1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2:43" ht="15">
      <c r="B82" s="20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20"/>
      <c r="AQ82" s="17"/>
    </row>
    <row r="83" spans="3:43" ht="1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Q83" s="17"/>
    </row>
    <row r="84" spans="2:43" ht="15"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  <row r="85" spans="3:43" ht="1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</row>
    <row r="86" spans="2:43" ht="15">
      <c r="B86" s="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</row>
    <row r="87" spans="2:43" ht="15">
      <c r="B87" s="9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</row>
    <row r="88" spans="1:43" ht="15">
      <c r="A88"/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</row>
    <row r="89" spans="1:43" ht="15">
      <c r="A89"/>
      <c r="B89" s="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</row>
    <row r="90" spans="1:43" ht="15">
      <c r="A90"/>
      <c r="B90" s="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</row>
    <row r="91" spans="1:43" ht="15">
      <c r="A91"/>
      <c r="B91" s="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</row>
    <row r="92" spans="1:43" ht="15">
      <c r="A92"/>
      <c r="B92" s="9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</row>
    <row r="93" spans="1:43" ht="15">
      <c r="A93"/>
      <c r="B93" s="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</row>
    <row r="94" spans="1:43" ht="15">
      <c r="A94"/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</row>
    <row r="95" spans="1:43" ht="15">
      <c r="A95"/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</row>
    <row r="96" spans="1:43" ht="15">
      <c r="A96"/>
      <c r="B96" s="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</row>
    <row r="97" spans="1:43" ht="15">
      <c r="A97"/>
      <c r="B97" s="92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</row>
    <row r="98" spans="1:43" ht="15">
      <c r="A98"/>
      <c r="B98" s="9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</row>
    <row r="99" spans="1:43" ht="15">
      <c r="A99"/>
      <c r="B99" s="9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</row>
    <row r="100" spans="1:43" ht="15">
      <c r="A100"/>
      <c r="B100" s="9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</row>
    <row r="101" spans="1:43" ht="15">
      <c r="A101"/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</row>
    <row r="102" spans="1:43" ht="15">
      <c r="A102"/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</row>
    <row r="103" spans="1:43" ht="15">
      <c r="A103"/>
      <c r="B103" s="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</row>
    <row r="104" spans="1:43" ht="15">
      <c r="A104"/>
      <c r="B104" s="92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</row>
    <row r="105" spans="1:43" ht="15">
      <c r="A105"/>
      <c r="B105" s="9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</row>
    <row r="106" spans="1:43" ht="15">
      <c r="A106"/>
      <c r="B106" s="9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</row>
    <row r="107" spans="1:43" ht="15">
      <c r="A107"/>
      <c r="B107" s="9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</row>
    <row r="108" spans="1:43" ht="15">
      <c r="A108"/>
      <c r="B108" s="9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</row>
    <row r="109" spans="1:43" ht="15">
      <c r="A109"/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</row>
    <row r="110" spans="1:43" ht="15">
      <c r="A110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</row>
    <row r="111" spans="1:43" ht="15">
      <c r="A111"/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</row>
    <row r="112" spans="1:43" ht="15">
      <c r="A112"/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5">
      <c r="A113"/>
      <c r="B113" s="2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</row>
    <row r="114" spans="1:43" ht="15">
      <c r="A114"/>
      <c r="B114" s="92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</row>
    <row r="115" spans="1:43" ht="15">
      <c r="A115"/>
      <c r="B115" s="9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</row>
    <row r="116" spans="1:43" ht="15">
      <c r="A116"/>
      <c r="B116" s="9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</row>
    <row r="117" spans="1:43" ht="15">
      <c r="A117"/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</row>
    <row r="118" spans="1:43" ht="15">
      <c r="A118"/>
      <c r="B118" s="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</row>
    <row r="119" spans="1:43" ht="15">
      <c r="A119"/>
      <c r="B119" s="9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spans="1:43" ht="15">
      <c r="A120"/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</row>
    <row r="121" spans="1:43" ht="15">
      <c r="A121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</row>
    <row r="122" spans="1:43" ht="15">
      <c r="A122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:43" ht="15">
      <c r="A123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43" ht="15">
      <c r="A124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</row>
    <row r="125" spans="1:43" ht="15">
      <c r="A125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</row>
    <row r="126" spans="1:43" ht="15">
      <c r="A12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</row>
    <row r="127" spans="1:43" ht="15">
      <c r="A12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</row>
    <row r="128" spans="1:43" ht="15">
      <c r="A12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</row>
    <row r="129" spans="1:43" ht="15">
      <c r="A129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</row>
    <row r="130" spans="1:43" ht="15">
      <c r="A130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</row>
    <row r="131" spans="1:43" ht="15">
      <c r="A131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</row>
    <row r="132" spans="1:43" ht="15">
      <c r="A132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</row>
    <row r="133" spans="1:43" ht="15">
      <c r="A133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</row>
    <row r="134" spans="1:43" ht="15">
      <c r="A134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</row>
    <row r="135" spans="1:43" ht="15">
      <c r="A135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</row>
    <row r="136" spans="1:43" ht="15">
      <c r="A13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</row>
    <row r="137" spans="1:43" ht="15">
      <c r="A13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</row>
    <row r="138" spans="1:43" ht="15">
      <c r="A138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</row>
    <row r="139" spans="1:43" ht="15">
      <c r="A139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</row>
    <row r="140" spans="1:43" ht="15">
      <c r="A140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</row>
    <row r="141" spans="1:43" ht="15">
      <c r="A141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</row>
    <row r="142" spans="1:43" ht="15">
      <c r="A142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</row>
    <row r="143" spans="1:43" ht="15">
      <c r="A143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</row>
    <row r="144" spans="1:43" ht="15">
      <c r="A144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</row>
    <row r="145" spans="1:43" ht="15">
      <c r="A145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</row>
    <row r="146" spans="1:43" ht="15">
      <c r="A146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5">
      <c r="A14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</row>
    <row r="148" spans="1:43" ht="15">
      <c r="A14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</row>
    <row r="149" spans="1:43" ht="15">
      <c r="A149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</row>
    <row r="150" spans="1:43" ht="15">
      <c r="A150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</row>
    <row r="151" spans="1:43" ht="15">
      <c r="A151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</row>
    <row r="152" spans="1:43" ht="15">
      <c r="A152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</row>
    <row r="153" spans="1:43" ht="15">
      <c r="A153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</row>
    <row r="154" spans="1:43" ht="15">
      <c r="A154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</row>
    <row r="155" spans="1:43" ht="15">
      <c r="A155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</row>
    <row r="156" spans="1:43" ht="15">
      <c r="A15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</row>
    <row r="157" spans="1:43" ht="15">
      <c r="A15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</row>
    <row r="158" spans="1:43" ht="15">
      <c r="A158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</row>
    <row r="159" spans="1:43" ht="15">
      <c r="A15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</row>
    <row r="160" spans="1:43" ht="15">
      <c r="A160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</row>
    <row r="161" spans="1:43" ht="15">
      <c r="A161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</row>
    <row r="162" spans="1:43" ht="15">
      <c r="A162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</row>
    <row r="163" spans="1:43" ht="15">
      <c r="A163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</row>
    <row r="164" spans="1:43" ht="15">
      <c r="A164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</row>
    <row r="165" spans="1:43" ht="15">
      <c r="A165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</row>
    <row r="166" spans="1:43" ht="15">
      <c r="A166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</row>
    <row r="167" spans="1:43" ht="15">
      <c r="A16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</row>
    <row r="168" spans="1:43" ht="15">
      <c r="A168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</row>
    <row r="169" spans="1:43" ht="15">
      <c r="A169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</row>
    <row r="170" spans="1:43" ht="15">
      <c r="A170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</row>
    <row r="171" spans="1:43" ht="15">
      <c r="A171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  <row r="172" spans="1:43" ht="15">
      <c r="A172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1:43" ht="15">
      <c r="A173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1:43" ht="15">
      <c r="A174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</row>
    <row r="175" spans="1:43" ht="15">
      <c r="A175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</row>
    <row r="176" spans="1:43" ht="15">
      <c r="A17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</row>
    <row r="177" spans="1:43" ht="15">
      <c r="A17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</row>
    <row r="178" spans="1:43" ht="15">
      <c r="A178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1:43" ht="15">
      <c r="A179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1:43" ht="15">
      <c r="A180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5">
      <c r="A181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</row>
    <row r="182" spans="1:43" ht="15">
      <c r="A182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1:43" ht="15">
      <c r="A183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1:43" ht="15">
      <c r="A184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</row>
    <row r="185" spans="1:43" ht="15">
      <c r="A185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</row>
    <row r="186" spans="1:43" ht="15">
      <c r="A186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ht="15">
      <c r="A18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ht="15">
      <c r="A188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1:43" ht="15">
      <c r="A189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</row>
    <row r="190" spans="1:43" ht="15">
      <c r="A190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</row>
    <row r="191" spans="1:43" ht="15">
      <c r="A191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</row>
    <row r="192" spans="1:43" ht="15">
      <c r="A192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</row>
    <row r="193" spans="1:43" ht="15">
      <c r="A193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</row>
    <row r="194" spans="1:43" ht="15">
      <c r="A194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1:43" ht="15">
      <c r="A195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1:43" ht="15">
      <c r="A196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</row>
    <row r="197" spans="1:43" ht="15">
      <c r="A19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1:43" ht="15">
      <c r="A198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</row>
    <row r="199" spans="1:43" ht="15">
      <c r="A199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</row>
    <row r="200" spans="1:43" ht="15">
      <c r="A200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</row>
    <row r="201" spans="1:43" ht="15">
      <c r="A201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  <row r="202" spans="1:43" ht="15">
      <c r="A202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</row>
    <row r="203" spans="1:43" ht="15">
      <c r="A203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</row>
    <row r="204" spans="1:43" ht="15">
      <c r="A204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43" ht="15">
      <c r="A205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</row>
    <row r="206" spans="1:43" ht="15">
      <c r="A206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</row>
    <row r="207" spans="1:43" ht="15">
      <c r="A20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</row>
    <row r="208" spans="1:43" ht="15">
      <c r="A208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</row>
    <row r="209" spans="1:43" ht="15">
      <c r="A209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</row>
    <row r="210" spans="1:43" ht="15">
      <c r="A210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</row>
    <row r="211" spans="1:43" ht="15">
      <c r="A211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</row>
    <row r="212" spans="1:43" ht="15">
      <c r="A212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</row>
    <row r="213" spans="1:43" ht="15">
      <c r="A213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</row>
    <row r="214" spans="1:43" ht="15">
      <c r="A214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</row>
    <row r="215" spans="1:43" ht="15">
      <c r="A215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</row>
    <row r="216" spans="1:43" ht="15">
      <c r="A216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</row>
    <row r="217" spans="1:43" ht="15">
      <c r="A2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</row>
    <row r="218" spans="1:43" ht="15">
      <c r="A2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</row>
    <row r="219" spans="1:43" ht="15">
      <c r="A219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</row>
    <row r="220" spans="1:43" ht="15">
      <c r="A220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</row>
    <row r="221" spans="1:43" ht="15">
      <c r="A221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</row>
    <row r="222" spans="1:43" ht="15">
      <c r="A222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</row>
    <row r="223" spans="1:43" ht="15">
      <c r="A223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</row>
    <row r="224" spans="1:43" ht="15">
      <c r="A224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</row>
    <row r="225" spans="1:43" ht="15">
      <c r="A225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</row>
    <row r="226" spans="1:43" ht="15">
      <c r="A22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</row>
    <row r="227" spans="1:43" ht="15">
      <c r="A22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</row>
    <row r="228" spans="1:43" ht="15">
      <c r="A22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</row>
    <row r="229" spans="1:43" ht="15">
      <c r="A229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</row>
    <row r="230" spans="1:43" ht="15">
      <c r="A230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</row>
    <row r="231" spans="1:43" ht="15">
      <c r="A231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</row>
    <row r="232" spans="1:43" ht="15">
      <c r="A232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</row>
    <row r="233" spans="1:43" ht="15">
      <c r="A233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</row>
    <row r="234" spans="1:43" ht="15">
      <c r="A234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</row>
    <row r="235" spans="1:43" ht="15">
      <c r="A235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</row>
    <row r="236" spans="1:43" ht="15">
      <c r="A23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</row>
    <row r="237" spans="1:43" ht="15">
      <c r="A23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</row>
    <row r="238" spans="1:43" ht="15">
      <c r="A23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</row>
    <row r="239" spans="1:43" ht="15">
      <c r="A239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</row>
    <row r="240" spans="1:43" ht="15">
      <c r="A240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</row>
    <row r="241" spans="1:43" ht="15">
      <c r="A241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</row>
    <row r="242" spans="1:43" ht="15">
      <c r="A242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</row>
    <row r="243" spans="1:43" ht="15">
      <c r="A243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</row>
    <row r="244" spans="1:43" ht="15">
      <c r="A244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</row>
    <row r="245" spans="1:43" ht="15">
      <c r="A245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</row>
    <row r="246" spans="1:43" ht="15">
      <c r="A246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</row>
    <row r="247" spans="1:43" ht="15">
      <c r="A24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</row>
    <row r="248" spans="1:43" ht="15">
      <c r="A248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</row>
    <row r="249" spans="1:43" ht="15">
      <c r="A249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</row>
    <row r="250" spans="1:43" ht="15">
      <c r="A250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</row>
    <row r="251" spans="1:43" ht="15">
      <c r="A251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</row>
    <row r="252" spans="1:43" ht="15">
      <c r="A252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</row>
    <row r="253" spans="1:43" ht="15">
      <c r="A253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</row>
    <row r="254" spans="1:43" ht="15">
      <c r="A254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</row>
    <row r="255" spans="1:43" ht="15">
      <c r="A255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</row>
    <row r="256" spans="1:43" ht="15">
      <c r="A256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</row>
    <row r="257" spans="1:43" ht="15">
      <c r="A25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</row>
    <row r="258" spans="1:43" ht="15">
      <c r="A258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</row>
    <row r="259" spans="1:43" ht="15">
      <c r="A259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</row>
    <row r="260" spans="1:43" ht="15">
      <c r="A260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</row>
    <row r="261" spans="1:43" ht="15">
      <c r="A261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</row>
    <row r="262" spans="1:43" ht="15">
      <c r="A262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</row>
    <row r="263" spans="1:43" ht="15">
      <c r="A263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</row>
    <row r="264" spans="1:43" ht="15">
      <c r="A264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</row>
    <row r="265" spans="1:43" ht="15">
      <c r="A265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</row>
    <row r="266" spans="1:43" ht="15">
      <c r="A266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</row>
    <row r="267" spans="1:43" ht="15">
      <c r="A26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</row>
    <row r="268" spans="1:43" ht="15">
      <c r="A268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</row>
    <row r="269" spans="1:43" ht="15">
      <c r="A269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</row>
    <row r="270" spans="1:43" ht="15">
      <c r="A270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</row>
    <row r="271" spans="1:43" ht="15">
      <c r="A271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</row>
    <row r="272" spans="1:43" ht="15">
      <c r="A272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</row>
    <row r="273" spans="1:43" ht="15">
      <c r="A273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</row>
    <row r="274" spans="1:43" ht="15">
      <c r="A274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</row>
    <row r="275" spans="1:43" ht="15">
      <c r="A275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</row>
    <row r="276" spans="1:43" ht="15">
      <c r="A276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</row>
    <row r="277" spans="1:43" ht="15">
      <c r="A27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</row>
    <row r="278" spans="1:43" ht="15">
      <c r="A278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</row>
    <row r="279" spans="1:43" ht="15">
      <c r="A279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</row>
    <row r="280" spans="1:43" ht="15">
      <c r="A280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</row>
    <row r="281" spans="1:43" ht="15">
      <c r="A281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</row>
    <row r="282" spans="1:43" ht="15">
      <c r="A282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</row>
    <row r="283" spans="1:43" ht="15">
      <c r="A283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</row>
    <row r="284" spans="1:43" ht="15">
      <c r="A284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</row>
    <row r="285" spans="1:43" ht="15">
      <c r="A285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</row>
    <row r="286" spans="1:43" ht="15">
      <c r="A286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</row>
    <row r="287" spans="1:43" ht="15">
      <c r="A28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</row>
    <row r="288" spans="1:43" ht="15">
      <c r="A288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</row>
    <row r="289" spans="1:43" ht="15">
      <c r="A289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</row>
    <row r="290" spans="1:43" ht="15">
      <c r="A290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</row>
    <row r="291" spans="1:43" ht="15">
      <c r="A291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</row>
    <row r="292" spans="1:43" ht="15">
      <c r="A292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</row>
    <row r="293" spans="1:43" ht="15">
      <c r="A293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</row>
    <row r="294" spans="1:43" ht="15">
      <c r="A294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Q106"/>
  <sheetViews>
    <sheetView showGridLines="0" tabSelected="1" workbookViewId="0" topLeftCell="A1">
      <pane xSplit="1" topLeftCell="B1" activePane="topRight" state="frozen"/>
      <selection pane="topLeft" activeCell="AK83" sqref="AK83"/>
      <selection pane="topRight" activeCell="A1" sqref="A1"/>
    </sheetView>
  </sheetViews>
  <sheetFormatPr defaultColWidth="11.421875" defaultRowHeight="15" outlineLevelCol="1"/>
  <cols>
    <col min="1" max="1" width="54.8515625" style="0" customWidth="1"/>
    <col min="2" max="2" width="2.00390625" style="0" customWidth="1"/>
    <col min="3" max="6" width="11.57421875" style="84" hidden="1" customWidth="1" outlineLevel="1"/>
    <col min="7" max="7" width="11.57421875" style="84" customWidth="1" collapsed="1"/>
    <col min="8" max="11" width="11.57421875" style="84" hidden="1" customWidth="1" outlineLevel="1"/>
    <col min="12" max="12" width="11.57421875" style="84" customWidth="1" collapsed="1"/>
    <col min="13" max="16" width="11.57421875" style="84" hidden="1" customWidth="1" outlineLevel="1"/>
    <col min="17" max="17" width="11.57421875" style="84" customWidth="1" collapsed="1"/>
    <col min="18" max="21" width="11.57421875" style="84" hidden="1" customWidth="1" outlineLevel="1"/>
    <col min="22" max="22" width="11.57421875" style="84" customWidth="1" collapsed="1"/>
    <col min="23" max="26" width="11.57421875" style="84" hidden="1" customWidth="1" outlineLevel="1"/>
    <col min="27" max="27" width="11.57421875" style="84" customWidth="1" collapsed="1"/>
    <col min="28" max="31" width="11.57421875" style="84" hidden="1" customWidth="1" outlineLevel="1"/>
    <col min="32" max="32" width="11.57421875" style="84" customWidth="1" collapsed="1"/>
    <col min="33" max="36" width="11.57421875" style="84" hidden="1" customWidth="1" outlineLevel="1"/>
    <col min="37" max="37" width="11.57421875" style="84" customWidth="1" collapsed="1"/>
    <col min="38" max="41" width="11.57421875" style="84" hidden="1" customWidth="1" outlineLevel="1"/>
    <col min="42" max="42" width="11.57421875" style="84" customWidth="1" collapsed="1"/>
    <col min="43" max="43" width="11.57421875" style="84" customWidth="1" outlineLevel="1"/>
  </cols>
  <sheetData>
    <row r="1" spans="1:43" ht="16" thickBot="1">
      <c r="A1" s="83" t="s">
        <v>19</v>
      </c>
      <c r="B1" s="2"/>
      <c r="C1" s="3" t="s">
        <v>170</v>
      </c>
      <c r="D1" s="3" t="s">
        <v>171</v>
      </c>
      <c r="E1" s="3" t="s">
        <v>172</v>
      </c>
      <c r="F1" s="3" t="s">
        <v>173</v>
      </c>
      <c r="G1" s="4">
        <v>2015</v>
      </c>
      <c r="H1" s="3" t="s">
        <v>174</v>
      </c>
      <c r="I1" s="3" t="s">
        <v>175</v>
      </c>
      <c r="J1" s="3" t="s">
        <v>176</v>
      </c>
      <c r="K1" s="3" t="s">
        <v>177</v>
      </c>
      <c r="L1" s="4">
        <v>2016</v>
      </c>
      <c r="M1" s="3" t="s">
        <v>178</v>
      </c>
      <c r="N1" s="3" t="s">
        <v>179</v>
      </c>
      <c r="O1" s="3" t="s">
        <v>180</v>
      </c>
      <c r="P1" s="3" t="s">
        <v>181</v>
      </c>
      <c r="Q1" s="4">
        <v>2017</v>
      </c>
      <c r="R1" s="3" t="s">
        <v>182</v>
      </c>
      <c r="S1" s="3" t="s">
        <v>183</v>
      </c>
      <c r="T1" s="3" t="s">
        <v>184</v>
      </c>
      <c r="U1" s="3" t="s">
        <v>185</v>
      </c>
      <c r="V1" s="4">
        <v>2018</v>
      </c>
      <c r="W1" s="3" t="s">
        <v>186</v>
      </c>
      <c r="X1" s="3" t="s">
        <v>187</v>
      </c>
      <c r="Y1" s="3" t="s">
        <v>188</v>
      </c>
      <c r="Z1" s="3" t="s">
        <v>189</v>
      </c>
      <c r="AA1" s="4">
        <v>2019</v>
      </c>
      <c r="AB1" s="3" t="s">
        <v>190</v>
      </c>
      <c r="AC1" s="3" t="s">
        <v>191</v>
      </c>
      <c r="AD1" s="3" t="s">
        <v>192</v>
      </c>
      <c r="AE1" s="3" t="s">
        <v>193</v>
      </c>
      <c r="AF1" s="4">
        <v>2020</v>
      </c>
      <c r="AG1" s="3" t="s">
        <v>194</v>
      </c>
      <c r="AH1" s="3" t="s">
        <v>195</v>
      </c>
      <c r="AI1" s="3" t="s">
        <v>196</v>
      </c>
      <c r="AJ1" s="3" t="s">
        <v>197</v>
      </c>
      <c r="AK1" s="4">
        <v>2021</v>
      </c>
      <c r="AL1" s="3" t="s">
        <v>198</v>
      </c>
      <c r="AM1" s="3" t="s">
        <v>199</v>
      </c>
      <c r="AN1" s="3" t="s">
        <v>200</v>
      </c>
      <c r="AO1" s="3" t="s">
        <v>201</v>
      </c>
      <c r="AP1" s="4">
        <v>2022</v>
      </c>
      <c r="AQ1" s="3" t="s">
        <v>202</v>
      </c>
    </row>
    <row r="2" spans="1:43" ht="15.5">
      <c r="A2" s="69" t="s">
        <v>89</v>
      </c>
      <c r="B2" s="20"/>
      <c r="C2" s="53">
        <v>156.275</v>
      </c>
      <c r="D2" s="53">
        <v>156.926</v>
      </c>
      <c r="E2" s="53">
        <v>173.541</v>
      </c>
      <c r="F2" s="53">
        <v>177.17100000000005</v>
      </c>
      <c r="G2" s="99">
        <v>663.913</v>
      </c>
      <c r="H2" s="53">
        <v>150.163</v>
      </c>
      <c r="I2" s="53">
        <v>139.002</v>
      </c>
      <c r="J2" s="53">
        <v>140.488</v>
      </c>
      <c r="K2" s="53">
        <v>175.79599999999994</v>
      </c>
      <c r="L2" s="99">
        <v>605.449</v>
      </c>
      <c r="M2" s="53">
        <v>174.199</v>
      </c>
      <c r="N2" s="53">
        <v>167.579</v>
      </c>
      <c r="O2" s="53">
        <v>185.59899999999993</v>
      </c>
      <c r="P2" s="53">
        <v>212.94500000000005</v>
      </c>
      <c r="Q2" s="99">
        <v>740.322</v>
      </c>
      <c r="R2" s="53">
        <v>196.253</v>
      </c>
      <c r="S2" s="53">
        <v>204.096</v>
      </c>
      <c r="T2" s="53">
        <v>219.377</v>
      </c>
      <c r="U2" s="53">
        <v>212.25600000000003</v>
      </c>
      <c r="V2" s="99">
        <v>831.982</v>
      </c>
      <c r="W2" s="53">
        <v>195.575</v>
      </c>
      <c r="X2" s="53">
        <v>190.59300000000002</v>
      </c>
      <c r="Y2" s="53">
        <v>200.92600000000004</v>
      </c>
      <c r="Z2" s="53">
        <v>148.25799999999992</v>
      </c>
      <c r="AA2" s="99">
        <v>735.352</v>
      </c>
      <c r="AB2" s="53">
        <v>183.525</v>
      </c>
      <c r="AC2" s="53">
        <v>178.43800000000002</v>
      </c>
      <c r="AD2" s="53">
        <v>164.89600000000002</v>
      </c>
      <c r="AE2" s="53">
        <v>180.848</v>
      </c>
      <c r="AF2" s="99">
        <v>707.707</v>
      </c>
      <c r="AG2" s="53">
        <v>167.046</v>
      </c>
      <c r="AH2" s="53">
        <v>205.38</v>
      </c>
      <c r="AI2" s="53">
        <v>216.11500000000007</v>
      </c>
      <c r="AJ2" s="53">
        <v>231.13399999999984</v>
      </c>
      <c r="AK2" s="99">
        <v>819.675</v>
      </c>
      <c r="AL2" s="53">
        <v>234.076</v>
      </c>
      <c r="AM2" s="53">
        <v>319.61</v>
      </c>
      <c r="AN2" s="53">
        <v>233.385</v>
      </c>
      <c r="AO2" s="53">
        <v>216.303</v>
      </c>
      <c r="AP2" s="99">
        <v>1003.374</v>
      </c>
      <c r="AQ2" s="53">
        <v>296.092</v>
      </c>
    </row>
    <row r="3" spans="1:43" ht="15.5">
      <c r="A3" s="5" t="s">
        <v>21</v>
      </c>
      <c r="B3" s="5"/>
      <c r="C3" s="6">
        <f>C8-(C2+C4+C5+C6+C7)</f>
        <v>4.696000000000005</v>
      </c>
      <c r="D3" s="6">
        <f aca="true" t="shared" si="0" ref="D3:L3">D8-(D2+D4+D5+D6+D7)</f>
        <v>3.530113277941112</v>
      </c>
      <c r="E3" s="6">
        <f t="shared" si="0"/>
        <v>4.092871614956238</v>
      </c>
      <c r="F3" s="6">
        <f t="shared" si="0"/>
        <v>4.1810487819002375</v>
      </c>
      <c r="G3" s="7">
        <f t="shared" si="0"/>
        <v>16.500033674797635</v>
      </c>
      <c r="H3" s="6">
        <f t="shared" si="0"/>
        <v>3.542999999999985</v>
      </c>
      <c r="I3" s="6">
        <f t="shared" si="0"/>
        <v>4.403999999999989</v>
      </c>
      <c r="J3" s="6">
        <f t="shared" si="0"/>
        <v>2.210000000000001</v>
      </c>
      <c r="K3" s="6">
        <f t="shared" si="0"/>
        <v>4.102000000000039</v>
      </c>
      <c r="L3" s="7">
        <f t="shared" si="0"/>
        <v>14.259</v>
      </c>
      <c r="M3" s="6">
        <v>4.711999999999989</v>
      </c>
      <c r="N3" s="6">
        <v>3.1909999999999883</v>
      </c>
      <c r="O3" s="6">
        <v>1.687000000000026</v>
      </c>
      <c r="P3" s="6">
        <v>2.4979999999999762</v>
      </c>
      <c r="Q3" s="7">
        <v>12.088000000000022</v>
      </c>
      <c r="R3" s="6">
        <v>3.7890000000000086</v>
      </c>
      <c r="S3" s="6">
        <v>4.8799999999999955</v>
      </c>
      <c r="T3" s="6">
        <v>6.662999999999997</v>
      </c>
      <c r="U3" s="6">
        <v>-3.8789999999999623</v>
      </c>
      <c r="V3" s="7">
        <v>11.452999999999975</v>
      </c>
      <c r="W3" s="6">
        <v>3.102000000000011</v>
      </c>
      <c r="X3" s="6">
        <v>4.003999999999955</v>
      </c>
      <c r="Y3" s="6">
        <v>5.474278999999967</v>
      </c>
      <c r="Z3" s="6">
        <v>6.580721000000096</v>
      </c>
      <c r="AA3" s="7">
        <v>19.161000000000016</v>
      </c>
      <c r="AB3" s="6">
        <v>0.240000000000002</v>
      </c>
      <c r="AC3" s="6">
        <v>4.343999999999937</v>
      </c>
      <c r="AD3" s="6">
        <v>2.87999999999996</v>
      </c>
      <c r="AE3" s="6">
        <v>9.99400000000017</v>
      </c>
      <c r="AF3" s="7">
        <v>17.45800000000007</v>
      </c>
      <c r="AG3" s="6">
        <v>5.0990000000000215</v>
      </c>
      <c r="AH3" s="6">
        <v>6.216999999999981</v>
      </c>
      <c r="AI3" s="6">
        <v>2.655999999999935</v>
      </c>
      <c r="AJ3" s="6">
        <v>18.665000000000035</v>
      </c>
      <c r="AK3" s="7">
        <v>32.63699999999997</v>
      </c>
      <c r="AL3" s="6">
        <v>4.993000000000023</v>
      </c>
      <c r="AM3" s="6">
        <v>6.407000000000053</v>
      </c>
      <c r="AN3" s="6">
        <v>9.696999999999875</v>
      </c>
      <c r="AO3" s="6">
        <v>2.508999999999986</v>
      </c>
      <c r="AP3" s="7">
        <v>23.605999999999938</v>
      </c>
      <c r="AQ3" s="6">
        <v>5.825000000000003</v>
      </c>
    </row>
    <row r="4" spans="1:43" ht="15.5">
      <c r="A4" s="9" t="s">
        <v>103</v>
      </c>
      <c r="B4" s="5"/>
      <c r="C4" s="6">
        <v>0</v>
      </c>
      <c r="D4" s="6">
        <v>0</v>
      </c>
      <c r="E4" s="6">
        <v>0</v>
      </c>
      <c r="F4" s="6">
        <v>0</v>
      </c>
      <c r="G4" s="7">
        <v>0</v>
      </c>
      <c r="H4" s="6">
        <v>2.4</v>
      </c>
      <c r="I4" s="6">
        <v>1</v>
      </c>
      <c r="J4" s="6">
        <v>0.5</v>
      </c>
      <c r="K4" s="6">
        <v>-3</v>
      </c>
      <c r="L4" s="7">
        <v>0.8999999999999999</v>
      </c>
      <c r="M4" s="6">
        <v>-2.769</v>
      </c>
      <c r="N4" s="6">
        <v>-0.4079999999999999</v>
      </c>
      <c r="O4" s="6">
        <v>1.309</v>
      </c>
      <c r="P4" s="6">
        <v>1.403</v>
      </c>
      <c r="Q4" s="7">
        <v>-0.4650000000000001</v>
      </c>
      <c r="R4" s="6">
        <v>3.042</v>
      </c>
      <c r="S4" s="6">
        <v>2.1180000000000003</v>
      </c>
      <c r="T4" s="6">
        <v>0.16999999999999993</v>
      </c>
      <c r="U4" s="6">
        <v>-1.596</v>
      </c>
      <c r="V4" s="7">
        <v>3.734</v>
      </c>
      <c r="W4" s="6">
        <v>-5.826</v>
      </c>
      <c r="X4" s="6">
        <v>-8.888000000000002</v>
      </c>
      <c r="Y4" s="6">
        <v>-8.749</v>
      </c>
      <c r="Z4" s="6">
        <v>-6.5859999999999985</v>
      </c>
      <c r="AA4" s="7">
        <v>-30.049</v>
      </c>
      <c r="AB4" s="6">
        <v>-4.514</v>
      </c>
      <c r="AC4" s="6">
        <v>-5.0040000000000004</v>
      </c>
      <c r="AD4" s="6">
        <v>-0.3439999999999994</v>
      </c>
      <c r="AE4" s="6">
        <v>0.5180000000000007</v>
      </c>
      <c r="AF4" s="7">
        <v>-9.344</v>
      </c>
      <c r="AG4" s="6">
        <v>2.058</v>
      </c>
      <c r="AH4" s="6">
        <v>-13.025</v>
      </c>
      <c r="AI4" s="6">
        <v>-30.918</v>
      </c>
      <c r="AJ4" s="6">
        <v>-46.280999999999985</v>
      </c>
      <c r="AK4" s="7">
        <v>-88.166</v>
      </c>
      <c r="AL4" s="6">
        <v>-3.662</v>
      </c>
      <c r="AM4" s="6">
        <v>-7.651000000000001</v>
      </c>
      <c r="AN4" s="6">
        <v>-5.226999999999999</v>
      </c>
      <c r="AO4" s="6">
        <v>-3.8030000000000017</v>
      </c>
      <c r="AP4" s="7">
        <v>-20.343</v>
      </c>
      <c r="AQ4" s="6">
        <v>-0.878</v>
      </c>
    </row>
    <row r="5" spans="1:43" ht="15.5">
      <c r="A5" s="9" t="s">
        <v>104</v>
      </c>
      <c r="B5" s="9"/>
      <c r="C5" s="6">
        <v>-69.33800000000001</v>
      </c>
      <c r="D5" s="6">
        <v>-65.083</v>
      </c>
      <c r="E5" s="6">
        <v>-65.54599999999996</v>
      </c>
      <c r="F5" s="6">
        <v>-68.21600000000001</v>
      </c>
      <c r="G5" s="7">
        <v>-268.183</v>
      </c>
      <c r="H5" s="6">
        <v>-67.621</v>
      </c>
      <c r="I5" s="6">
        <v>-67.238</v>
      </c>
      <c r="J5" s="6">
        <v>-58.354</v>
      </c>
      <c r="K5" s="6">
        <v>-73.93099999999998</v>
      </c>
      <c r="L5" s="7">
        <v>-267.14399999999995</v>
      </c>
      <c r="M5" s="6">
        <v>-75.667</v>
      </c>
      <c r="N5" s="6">
        <v>-68.269</v>
      </c>
      <c r="O5" s="6">
        <v>-68.457</v>
      </c>
      <c r="P5" s="6">
        <v>-78.34199999999998</v>
      </c>
      <c r="Q5" s="7">
        <v>-290.735</v>
      </c>
      <c r="R5" s="6">
        <v>-74.251</v>
      </c>
      <c r="S5" s="6">
        <v>-74.35099999999998</v>
      </c>
      <c r="T5" s="6">
        <v>-71.24500000000002</v>
      </c>
      <c r="U5" s="6">
        <v>-73.06400000000001</v>
      </c>
      <c r="V5" s="7">
        <v>-292.911</v>
      </c>
      <c r="W5" s="6">
        <v>-72.407</v>
      </c>
      <c r="X5" s="6">
        <v>-73.12299999999999</v>
      </c>
      <c r="Y5" s="6">
        <v>-85.321</v>
      </c>
      <c r="Z5" s="6">
        <v>-73.655</v>
      </c>
      <c r="AA5" s="7">
        <v>-304.506</v>
      </c>
      <c r="AB5" s="6">
        <v>-91.644</v>
      </c>
      <c r="AC5" s="6">
        <v>-82.939</v>
      </c>
      <c r="AD5" s="6">
        <v>-79.168</v>
      </c>
      <c r="AE5" s="6">
        <v>-88.91499999999999</v>
      </c>
      <c r="AF5" s="7">
        <v>-342.666</v>
      </c>
      <c r="AG5" s="6">
        <v>-88.113</v>
      </c>
      <c r="AH5" s="6">
        <v>-81.71199999999999</v>
      </c>
      <c r="AI5" s="6">
        <v>-86.22700000000003</v>
      </c>
      <c r="AJ5" s="6">
        <v>-100.80099999999999</v>
      </c>
      <c r="AK5" s="7">
        <v>-356.853</v>
      </c>
      <c r="AL5" s="6">
        <v>-100.985</v>
      </c>
      <c r="AM5" s="6">
        <v>-131.49900000000002</v>
      </c>
      <c r="AN5" s="6">
        <v>-90.36399999999998</v>
      </c>
      <c r="AO5" s="6">
        <v>-73.84100000000001</v>
      </c>
      <c r="AP5" s="7">
        <v>-396.689</v>
      </c>
      <c r="AQ5" s="6">
        <v>-118.292</v>
      </c>
    </row>
    <row r="6" spans="1:43" ht="15.5">
      <c r="A6" s="9" t="s">
        <v>105</v>
      </c>
      <c r="B6" s="9"/>
      <c r="C6" s="6">
        <v>-16.812</v>
      </c>
      <c r="D6" s="6">
        <v>-13.243</v>
      </c>
      <c r="E6" s="6">
        <v>-15.966</v>
      </c>
      <c r="F6" s="6">
        <v>-16.505</v>
      </c>
      <c r="G6" s="7">
        <v>-62.526</v>
      </c>
      <c r="H6" s="6">
        <v>-17.471</v>
      </c>
      <c r="I6" s="6">
        <v>-17.555</v>
      </c>
      <c r="J6" s="6">
        <v>-16.447</v>
      </c>
      <c r="K6" s="6">
        <v>-16.955</v>
      </c>
      <c r="L6" s="7">
        <v>-68.428</v>
      </c>
      <c r="M6" s="6">
        <v>-15.802999999999999</v>
      </c>
      <c r="N6" s="6">
        <v>-18.039</v>
      </c>
      <c r="O6" s="6">
        <v>-18.915</v>
      </c>
      <c r="P6" s="6">
        <v>-21.609</v>
      </c>
      <c r="Q6" s="7">
        <v>-74.366</v>
      </c>
      <c r="R6" s="6">
        <v>-17.868</v>
      </c>
      <c r="S6" s="6">
        <v>-19.112000000000002</v>
      </c>
      <c r="T6" s="6">
        <v>-21.286999999999992</v>
      </c>
      <c r="U6" s="6">
        <v>-19.40500000000001</v>
      </c>
      <c r="V6" s="7">
        <v>-77.672</v>
      </c>
      <c r="W6" s="6">
        <v>-22.748</v>
      </c>
      <c r="X6" s="6">
        <v>-23.124</v>
      </c>
      <c r="Y6" s="6">
        <v>-25.354</v>
      </c>
      <c r="Z6" s="6">
        <v>-21.02799999999999</v>
      </c>
      <c r="AA6" s="7">
        <v>-92.25399999999999</v>
      </c>
      <c r="AB6" s="6">
        <v>-21.919</v>
      </c>
      <c r="AC6" s="6">
        <v>-23.554999999999996</v>
      </c>
      <c r="AD6" s="6">
        <v>-21.616000000000007</v>
      </c>
      <c r="AE6" s="6">
        <v>-25.285000000000004</v>
      </c>
      <c r="AF6" s="7">
        <v>-92.375</v>
      </c>
      <c r="AG6" s="6">
        <v>-18.738</v>
      </c>
      <c r="AH6" s="6">
        <v>-21.841</v>
      </c>
      <c r="AI6" s="6">
        <v>-21.642000000000003</v>
      </c>
      <c r="AJ6" s="6">
        <v>-21.950999999999993</v>
      </c>
      <c r="AK6" s="7">
        <v>-84.172</v>
      </c>
      <c r="AL6" s="6">
        <v>-22.464000000000002</v>
      </c>
      <c r="AM6" s="6">
        <v>-22.831692</v>
      </c>
      <c r="AN6" s="6">
        <v>-22.569307999999996</v>
      </c>
      <c r="AO6" s="6">
        <v>-25.326000000000004</v>
      </c>
      <c r="AP6" s="7">
        <v>-93.191</v>
      </c>
      <c r="AQ6" s="6">
        <v>-26.721</v>
      </c>
    </row>
    <row r="7" spans="1:43" ht="15.5">
      <c r="A7" s="9" t="s">
        <v>106</v>
      </c>
      <c r="B7" s="9"/>
      <c r="C7" s="6">
        <v>-40.38</v>
      </c>
      <c r="D7" s="6">
        <v>-39.296</v>
      </c>
      <c r="E7" s="6">
        <v>-43.651</v>
      </c>
      <c r="F7" s="6">
        <v>-34.592</v>
      </c>
      <c r="G7" s="7">
        <v>-157.91899999999998</v>
      </c>
      <c r="H7" s="6">
        <v>-37.646</v>
      </c>
      <c r="I7" s="6">
        <v>-39.775</v>
      </c>
      <c r="J7" s="6">
        <v>-38.201</v>
      </c>
      <c r="K7" s="6">
        <v>-43.846</v>
      </c>
      <c r="L7" s="7">
        <v>-159.468</v>
      </c>
      <c r="M7" s="6">
        <v>-43.873</v>
      </c>
      <c r="N7" s="6">
        <v>-36.952999999999996</v>
      </c>
      <c r="O7" s="6">
        <v>-41.45299999999999</v>
      </c>
      <c r="P7" s="6">
        <v>-48.540000000000006</v>
      </c>
      <c r="Q7" s="7">
        <v>-170.819</v>
      </c>
      <c r="R7" s="6">
        <v>-46.091</v>
      </c>
      <c r="S7" s="6">
        <v>-47.754999999999995</v>
      </c>
      <c r="T7" s="6">
        <v>-54.825999999999965</v>
      </c>
      <c r="U7" s="6">
        <v>-37.037000000000035</v>
      </c>
      <c r="V7" s="7">
        <v>-185.709</v>
      </c>
      <c r="W7" s="6">
        <v>-45.69800000000001</v>
      </c>
      <c r="X7" s="6">
        <v>-49.16299999999998</v>
      </c>
      <c r="Y7" s="6">
        <v>-52.756279000000035</v>
      </c>
      <c r="Z7" s="6">
        <v>-53.08272099999999</v>
      </c>
      <c r="AA7" s="7">
        <v>-200.70000000000002</v>
      </c>
      <c r="AB7" s="6">
        <v>-48.916</v>
      </c>
      <c r="AC7" s="6">
        <v>-52.32600000000001</v>
      </c>
      <c r="AD7" s="6">
        <v>-52.92899999999999</v>
      </c>
      <c r="AE7" s="6">
        <v>-53.00000000000003</v>
      </c>
      <c r="AF7" s="7">
        <v>-207.17100000000002</v>
      </c>
      <c r="AG7" s="6">
        <v>-50.592000000000006</v>
      </c>
      <c r="AH7" s="6">
        <v>-52.841</v>
      </c>
      <c r="AI7" s="6">
        <v>-53.121999999999964</v>
      </c>
      <c r="AJ7" s="6">
        <v>-59.733000000000025</v>
      </c>
      <c r="AK7" s="7">
        <v>-216.288</v>
      </c>
      <c r="AL7" s="6">
        <v>-65.497</v>
      </c>
      <c r="AM7" s="6">
        <v>-62.11900000000001</v>
      </c>
      <c r="AN7" s="6">
        <v>-65.79599999999999</v>
      </c>
      <c r="AO7" s="6">
        <v>-75.768</v>
      </c>
      <c r="AP7" s="7">
        <v>-269.18</v>
      </c>
      <c r="AQ7" s="6">
        <v>-67.089</v>
      </c>
    </row>
    <row r="8" spans="1:43" ht="15.5">
      <c r="A8" s="56" t="s">
        <v>23</v>
      </c>
      <c r="B8" s="20"/>
      <c r="C8" s="57">
        <v>34.441</v>
      </c>
      <c r="D8" s="57">
        <v>42.83411327794111</v>
      </c>
      <c r="E8" s="57">
        <v>52.47087161495627</v>
      </c>
      <c r="F8" s="57">
        <v>62.039048781900284</v>
      </c>
      <c r="G8" s="100">
        <v>191.78503367479766</v>
      </c>
      <c r="H8" s="57">
        <v>33.368</v>
      </c>
      <c r="I8" s="57">
        <v>19.838</v>
      </c>
      <c r="J8" s="57">
        <v>30.195999999999998</v>
      </c>
      <c r="K8" s="57">
        <v>42.166</v>
      </c>
      <c r="L8" s="100">
        <v>125.568</v>
      </c>
      <c r="M8" s="57">
        <v>40.799</v>
      </c>
      <c r="N8" s="57">
        <v>47.101000000000006</v>
      </c>
      <c r="O8" s="57">
        <v>59.76999999999998</v>
      </c>
      <c r="P8" s="57">
        <v>68.35500000000002</v>
      </c>
      <c r="Q8" s="100">
        <v>216.025</v>
      </c>
      <c r="R8" s="57">
        <v>64.874</v>
      </c>
      <c r="S8" s="57">
        <v>69.876</v>
      </c>
      <c r="T8" s="57">
        <v>78.852</v>
      </c>
      <c r="U8" s="57">
        <v>77.275</v>
      </c>
      <c r="V8" s="100">
        <v>290.877</v>
      </c>
      <c r="W8" s="57">
        <v>51.998</v>
      </c>
      <c r="X8" s="57">
        <v>40.299</v>
      </c>
      <c r="Y8" s="57">
        <v>34.219999999999985</v>
      </c>
      <c r="Z8" s="57">
        <v>0.4870000000000232</v>
      </c>
      <c r="AA8" s="100">
        <v>127.004</v>
      </c>
      <c r="AB8" s="57">
        <v>16.772</v>
      </c>
      <c r="AC8" s="57">
        <v>18.958</v>
      </c>
      <c r="AD8" s="57">
        <v>13.719000000000001</v>
      </c>
      <c r="AE8" s="57">
        <v>24.159999999999997</v>
      </c>
      <c r="AF8" s="100">
        <v>73.609</v>
      </c>
      <c r="AG8" s="57">
        <v>16.76</v>
      </c>
      <c r="AH8" s="57">
        <v>42.178</v>
      </c>
      <c r="AI8" s="57">
        <v>26.861999999999995</v>
      </c>
      <c r="AJ8" s="57">
        <v>21.033</v>
      </c>
      <c r="AK8" s="100">
        <v>106.833</v>
      </c>
      <c r="AL8" s="57">
        <v>46.461</v>
      </c>
      <c r="AM8" s="57">
        <v>101.91630800000003</v>
      </c>
      <c r="AN8" s="57">
        <v>59.12569199999996</v>
      </c>
      <c r="AO8" s="57">
        <v>40.074</v>
      </c>
      <c r="AP8" s="100">
        <v>247.577</v>
      </c>
      <c r="AQ8" s="57">
        <v>88.937</v>
      </c>
    </row>
    <row r="9" spans="1:43" ht="15.5">
      <c r="A9" s="59" t="s">
        <v>24</v>
      </c>
      <c r="B9" s="60"/>
      <c r="C9" s="61">
        <v>0.22038713805791074</v>
      </c>
      <c r="D9" s="61">
        <v>0.27295740207448804</v>
      </c>
      <c r="E9" s="61">
        <v>0.3023543232720583</v>
      </c>
      <c r="F9" s="61">
        <v>0.35016480565047475</v>
      </c>
      <c r="G9" s="101">
        <v>0.28887073106686817</v>
      </c>
      <c r="H9" s="61">
        <v>0.22221186310875515</v>
      </c>
      <c r="I9" s="61">
        <v>0.14271737097307952</v>
      </c>
      <c r="J9" s="61">
        <v>0.21493650703262912</v>
      </c>
      <c r="K9" s="61">
        <v>0.2398575621743385</v>
      </c>
      <c r="L9" s="101">
        <v>0.20739649417209377</v>
      </c>
      <c r="M9" s="61">
        <v>0.2342091516024776</v>
      </c>
      <c r="N9" s="61">
        <v>0.2810674368506794</v>
      </c>
      <c r="O9" s="61">
        <v>0.32203837305157895</v>
      </c>
      <c r="P9" s="61">
        <v>0.320998379863345</v>
      </c>
      <c r="Q9" s="101">
        <v>0.29179870380726225</v>
      </c>
      <c r="R9" s="61">
        <v>0.3203721726546856</v>
      </c>
      <c r="S9" s="61">
        <v>0.3325689871433053</v>
      </c>
      <c r="T9" s="61">
        <v>0.33800717486336296</v>
      </c>
      <c r="U9" s="61">
        <v>-0.641328991935189</v>
      </c>
      <c r="V9" s="101">
        <v>0.3496193427261648</v>
      </c>
      <c r="W9" s="61">
        <v>0.2658724274574971</v>
      </c>
      <c r="X9" s="61">
        <v>0.21144008436826114</v>
      </c>
      <c r="Y9" s="61">
        <v>0.1703114579496928</v>
      </c>
      <c r="Z9" s="61">
        <v>0.003284814310189153</v>
      </c>
      <c r="AA9" s="101">
        <v>0.1727118441236306</v>
      </c>
      <c r="AB9" s="61">
        <v>0.09138809426508648</v>
      </c>
      <c r="AC9" s="61">
        <v>0.10624418565552178</v>
      </c>
      <c r="AD9" s="61">
        <v>-0.10377604893660687</v>
      </c>
      <c r="AE9" s="61">
        <v>0.010154327057674037</v>
      </c>
      <c r="AF9" s="101">
        <v>0.10401055804167543</v>
      </c>
      <c r="AG9" s="61">
        <v>0.1003316451755804</v>
      </c>
      <c r="AH9" s="61">
        <v>0.20536566364787223</v>
      </c>
      <c r="AI9" s="61">
        <v>-0.15991307289086681</v>
      </c>
      <c r="AJ9" s="61">
        <v>-0.015448432107899202</v>
      </c>
      <c r="AK9" s="101">
        <v>0.13033580382468662</v>
      </c>
      <c r="AL9" s="61">
        <v>0.19848681624771441</v>
      </c>
      <c r="AM9" s="61">
        <v>0.3188770939582617</v>
      </c>
      <c r="AN9" s="61">
        <v>0.25333972620348333</v>
      </c>
      <c r="AO9" s="61">
        <v>-0.5239591522988487</v>
      </c>
      <c r="AP9" s="101">
        <v>0.24674448411061078</v>
      </c>
      <c r="AQ9" s="61">
        <v>0.30036947975629197</v>
      </c>
    </row>
    <row r="10" spans="1:43" ht="15.5">
      <c r="A10" s="17" t="s">
        <v>25</v>
      </c>
      <c r="B10" s="17"/>
      <c r="C10" s="67">
        <v>-13.959999999999999</v>
      </c>
      <c r="D10" s="67">
        <v>-13.279</v>
      </c>
      <c r="E10" s="67">
        <v>-15.7</v>
      </c>
      <c r="F10" s="67">
        <v>-16.043999999999997</v>
      </c>
      <c r="G10" s="112">
        <v>-58.983</v>
      </c>
      <c r="H10" s="67">
        <v>-13.513</v>
      </c>
      <c r="I10" s="67">
        <v>-12.357999999999999</v>
      </c>
      <c r="J10" s="67">
        <v>-28.278000000000006</v>
      </c>
      <c r="K10" s="67">
        <v>-15.578999999999994</v>
      </c>
      <c r="L10" s="112">
        <v>-69.728</v>
      </c>
      <c r="M10" s="67">
        <v>-16.316</v>
      </c>
      <c r="N10" s="67">
        <v>-16.301</v>
      </c>
      <c r="O10" s="67">
        <v>-17.691000000000003</v>
      </c>
      <c r="P10" s="67">
        <v>-20.104000000000006</v>
      </c>
      <c r="Q10" s="112">
        <v>-70.412</v>
      </c>
      <c r="R10" s="67">
        <v>-17.314</v>
      </c>
      <c r="S10" s="67">
        <v>-17.011000000000003</v>
      </c>
      <c r="T10" s="67">
        <v>-17.613</v>
      </c>
      <c r="U10" s="67">
        <v>-17.89099999999999</v>
      </c>
      <c r="V10" s="112">
        <v>-69.829</v>
      </c>
      <c r="W10" s="67">
        <v>-20.225</v>
      </c>
      <c r="X10" s="67">
        <v>-20.021</v>
      </c>
      <c r="Y10" s="67">
        <v>-22.693999999999996</v>
      </c>
      <c r="Z10" s="67">
        <v>-20.045</v>
      </c>
      <c r="AA10" s="112">
        <v>-82.985</v>
      </c>
      <c r="AB10" s="67">
        <v>-22.932</v>
      </c>
      <c r="AC10" s="67">
        <v>-24.663</v>
      </c>
      <c r="AD10" s="67">
        <v>-24.658</v>
      </c>
      <c r="AE10" s="67">
        <v>-24.826999999999998</v>
      </c>
      <c r="AF10" s="112">
        <v>-97.08</v>
      </c>
      <c r="AG10" s="67">
        <v>-22.16</v>
      </c>
      <c r="AH10" s="67">
        <v>-22.110000000000003</v>
      </c>
      <c r="AI10" s="67">
        <v>-19.313</v>
      </c>
      <c r="AJ10" s="67">
        <v>-18.31400000000001</v>
      </c>
      <c r="AK10" s="112">
        <v>-81.897</v>
      </c>
      <c r="AL10" s="67">
        <v>-19.285</v>
      </c>
      <c r="AM10" s="67">
        <v>-20.621</v>
      </c>
      <c r="AN10" s="67">
        <v>-26.537000000000003</v>
      </c>
      <c r="AO10" s="67">
        <v>-24.92700000000001</v>
      </c>
      <c r="AP10" s="112">
        <v>-91.37</v>
      </c>
      <c r="AQ10" s="67">
        <v>-21.652</v>
      </c>
    </row>
    <row r="11" spans="1:43" ht="15.5">
      <c r="A11" s="17" t="s">
        <v>26</v>
      </c>
      <c r="B11" s="17"/>
      <c r="C11" s="67">
        <v>-14.591</v>
      </c>
      <c r="D11" s="67">
        <v>9.993</v>
      </c>
      <c r="E11" s="67">
        <v>-1.9350000000000005</v>
      </c>
      <c r="F11" s="67">
        <v>-1.6470000000000002</v>
      </c>
      <c r="G11" s="112">
        <v>-8.18</v>
      </c>
      <c r="H11" s="67">
        <v>-1.909</v>
      </c>
      <c r="I11" s="67">
        <v>-1.9879999999999998</v>
      </c>
      <c r="J11" s="67">
        <v>-1.1030000000000004</v>
      </c>
      <c r="K11" s="67">
        <v>-2.151</v>
      </c>
      <c r="L11" s="112">
        <v>-7.151</v>
      </c>
      <c r="M11" s="67">
        <v>-1.299</v>
      </c>
      <c r="N11" s="67">
        <v>-1.392</v>
      </c>
      <c r="O11" s="67">
        <v>-0.8890000000000002</v>
      </c>
      <c r="P11" s="67">
        <v>-1.4450000000000003</v>
      </c>
      <c r="Q11" s="112">
        <v>-5.025</v>
      </c>
      <c r="R11" s="67">
        <v>-1.931</v>
      </c>
      <c r="S11" s="67">
        <v>-1.6179999999999999</v>
      </c>
      <c r="T11" s="67">
        <v>-0.6810000000000005</v>
      </c>
      <c r="U11" s="67">
        <v>-1.5909999999999993</v>
      </c>
      <c r="V11" s="112">
        <v>-5.821</v>
      </c>
      <c r="W11" s="67">
        <v>-2.185</v>
      </c>
      <c r="X11" s="67">
        <v>-2.371</v>
      </c>
      <c r="Y11" s="67">
        <v>-1.9610000000000003</v>
      </c>
      <c r="Z11" s="67">
        <v>-2.8199999999999994</v>
      </c>
      <c r="AA11" s="112">
        <v>-9.337</v>
      </c>
      <c r="AB11" s="67">
        <v>-3.607</v>
      </c>
      <c r="AC11" s="67">
        <v>-3.2719999999999994</v>
      </c>
      <c r="AD11" s="67">
        <v>-0.7710000000000008</v>
      </c>
      <c r="AE11" s="67">
        <v>-2.4130000000000003</v>
      </c>
      <c r="AF11" s="112">
        <v>-10.063</v>
      </c>
      <c r="AG11" s="67">
        <v>-3.119</v>
      </c>
      <c r="AH11" s="67">
        <v>-3.4229999999999996</v>
      </c>
      <c r="AI11" s="67">
        <v>-2.1180000000000008</v>
      </c>
      <c r="AJ11" s="67">
        <v>-2.9</v>
      </c>
      <c r="AK11" s="112">
        <v>-11.56</v>
      </c>
      <c r="AL11" s="67">
        <v>-1.72</v>
      </c>
      <c r="AM11" s="67">
        <v>-2.258</v>
      </c>
      <c r="AN11" s="67">
        <v>-1.2080000000000002</v>
      </c>
      <c r="AO11" s="67">
        <v>-1.8040000000000003</v>
      </c>
      <c r="AP11" s="112">
        <v>-6.99</v>
      </c>
      <c r="AQ11" s="67">
        <v>-2.307</v>
      </c>
    </row>
    <row r="12" spans="1:43" ht="15.5">
      <c r="A12" s="17" t="s">
        <v>27</v>
      </c>
      <c r="B12" s="17"/>
      <c r="C12" s="67">
        <v>12.301</v>
      </c>
      <c r="D12" s="67">
        <v>-12.104</v>
      </c>
      <c r="E12" s="67">
        <v>3.2479999999999993</v>
      </c>
      <c r="F12" s="67">
        <v>5.167150505660672</v>
      </c>
      <c r="G12" s="112">
        <v>8.612150505660672</v>
      </c>
      <c r="H12" s="67">
        <v>-0.075</v>
      </c>
      <c r="I12" s="67">
        <v>0.376</v>
      </c>
      <c r="J12" s="67">
        <v>19.311999999999998</v>
      </c>
      <c r="K12" s="67">
        <v>4.420999999999999</v>
      </c>
      <c r="L12" s="112">
        <v>24.034</v>
      </c>
      <c r="M12" s="67">
        <v>1.903</v>
      </c>
      <c r="N12" s="67">
        <v>2.203</v>
      </c>
      <c r="O12" s="67">
        <v>1.4859999999999998</v>
      </c>
      <c r="P12" s="67">
        <v>3.468000000000001</v>
      </c>
      <c r="Q12" s="112">
        <v>9.06</v>
      </c>
      <c r="R12" s="67">
        <v>2.328</v>
      </c>
      <c r="S12" s="67">
        <v>1.6960000000000002</v>
      </c>
      <c r="T12" s="67">
        <v>1.343</v>
      </c>
      <c r="U12" s="67">
        <v>4.673</v>
      </c>
      <c r="V12" s="112">
        <v>10.04</v>
      </c>
      <c r="W12" s="67">
        <v>0.636</v>
      </c>
      <c r="X12" s="67">
        <v>0.9780000000000001</v>
      </c>
      <c r="Y12" s="67">
        <v>0.3939999999999999</v>
      </c>
      <c r="Z12" s="67">
        <v>-0.17199999999999993</v>
      </c>
      <c r="AA12" s="112">
        <v>1.836</v>
      </c>
      <c r="AB12" s="67">
        <v>0.456</v>
      </c>
      <c r="AC12" s="67">
        <v>-0.030000000000000027</v>
      </c>
      <c r="AD12" s="67">
        <v>0.04899999999999999</v>
      </c>
      <c r="AE12" s="67">
        <v>-2.0900000000000003</v>
      </c>
      <c r="AF12" s="112">
        <v>-1.615</v>
      </c>
      <c r="AG12" s="67">
        <v>-0.499</v>
      </c>
      <c r="AH12" s="67">
        <v>-189.186</v>
      </c>
      <c r="AI12" s="67">
        <v>-1.6699999999999875</v>
      </c>
      <c r="AJ12" s="67">
        <v>-2.1440000000000055</v>
      </c>
      <c r="AK12" s="112">
        <v>-193.499</v>
      </c>
      <c r="AL12" s="67">
        <v>-0.741</v>
      </c>
      <c r="AM12" s="67">
        <v>-36.58</v>
      </c>
      <c r="AN12" s="67">
        <v>-1.6679999999999993</v>
      </c>
      <c r="AO12" s="67">
        <v>182.885</v>
      </c>
      <c r="AP12" s="112">
        <v>143.896</v>
      </c>
      <c r="AQ12" s="67">
        <v>-0.224</v>
      </c>
    </row>
    <row r="13" spans="1:43" ht="15.5">
      <c r="A13" s="17" t="s">
        <v>107</v>
      </c>
      <c r="B13" s="17"/>
      <c r="C13" s="67"/>
      <c r="D13" s="67"/>
      <c r="E13" s="67"/>
      <c r="F13" s="67"/>
      <c r="G13" s="112"/>
      <c r="H13" s="67"/>
      <c r="I13" s="67"/>
      <c r="J13" s="67"/>
      <c r="K13" s="67"/>
      <c r="L13" s="112"/>
      <c r="M13" s="67"/>
      <c r="N13" s="67"/>
      <c r="O13" s="67"/>
      <c r="P13" s="67"/>
      <c r="Q13" s="112"/>
      <c r="R13" s="67">
        <v>-2</v>
      </c>
      <c r="S13" s="67">
        <v>-2</v>
      </c>
      <c r="T13" s="67">
        <v>-2</v>
      </c>
      <c r="U13" s="67">
        <v>-9.7</v>
      </c>
      <c r="V13" s="112">
        <v>-15.7</v>
      </c>
      <c r="W13" s="67">
        <v>-1.05</v>
      </c>
      <c r="X13" s="67">
        <v>-1.05</v>
      </c>
      <c r="Y13" s="67">
        <v>-1.0499999999999998</v>
      </c>
      <c r="Z13" s="67">
        <v>-0.8500000000000001</v>
      </c>
      <c r="AA13" s="112">
        <v>-4</v>
      </c>
      <c r="AB13" s="67">
        <v>-1.25</v>
      </c>
      <c r="AC13" s="67">
        <v>-1.25</v>
      </c>
      <c r="AD13" s="67">
        <v>-1.25</v>
      </c>
      <c r="AE13" s="67">
        <v>-1.25</v>
      </c>
      <c r="AF13" s="112">
        <v>-5</v>
      </c>
      <c r="AG13" s="67">
        <v>-1.25</v>
      </c>
      <c r="AH13" s="67">
        <v>6.297</v>
      </c>
      <c r="AI13" s="67">
        <v>0</v>
      </c>
      <c r="AJ13" s="67">
        <v>-0.8099999999999996</v>
      </c>
      <c r="AK13" s="112">
        <v>4.237</v>
      </c>
      <c r="AL13" s="67">
        <v>-0.057</v>
      </c>
      <c r="AM13" s="67">
        <v>-0.064</v>
      </c>
      <c r="AN13" s="67">
        <v>0.121</v>
      </c>
      <c r="AO13" s="67">
        <v>-14.879</v>
      </c>
      <c r="AP13" s="112">
        <v>-14.879</v>
      </c>
      <c r="AQ13" s="67">
        <v>0</v>
      </c>
    </row>
    <row r="14" spans="1:43" ht="15.5">
      <c r="A14" s="56" t="s">
        <v>29</v>
      </c>
      <c r="B14" s="20"/>
      <c r="C14" s="57">
        <v>18.191000000000003</v>
      </c>
      <c r="D14" s="57">
        <v>27.444113277941106</v>
      </c>
      <c r="E14" s="57">
        <v>38.08387161495629</v>
      </c>
      <c r="F14" s="57">
        <v>49.515199287560925</v>
      </c>
      <c r="G14" s="100">
        <v>133.23418418045833</v>
      </c>
      <c r="H14" s="57">
        <v>17.871</v>
      </c>
      <c r="I14" s="57">
        <v>5.868000000000002</v>
      </c>
      <c r="J14" s="57">
        <v>20.127</v>
      </c>
      <c r="K14" s="57">
        <v>28.857000000000003</v>
      </c>
      <c r="L14" s="100">
        <v>72.723</v>
      </c>
      <c r="M14" s="57">
        <v>25.087</v>
      </c>
      <c r="N14" s="57">
        <v>31.611</v>
      </c>
      <c r="O14" s="57">
        <v>42.675999999999995</v>
      </c>
      <c r="P14" s="57">
        <v>50.274</v>
      </c>
      <c r="Q14" s="100">
        <v>149.648</v>
      </c>
      <c r="R14" s="57">
        <v>45.957</v>
      </c>
      <c r="S14" s="57">
        <v>50.94300000000003</v>
      </c>
      <c r="T14" s="57">
        <v>59.90099999999997</v>
      </c>
      <c r="U14" s="57">
        <v>52.766000000000005</v>
      </c>
      <c r="V14" s="100">
        <v>209.567</v>
      </c>
      <c r="W14" s="57">
        <v>29.174</v>
      </c>
      <c r="X14" s="57">
        <v>17.835</v>
      </c>
      <c r="Y14" s="57">
        <v>8.908999999999985</v>
      </c>
      <c r="Z14" s="57">
        <v>-23.399999999999984</v>
      </c>
      <c r="AA14" s="100">
        <v>32.518</v>
      </c>
      <c r="AB14" s="57">
        <v>-10.561</v>
      </c>
      <c r="AC14" s="57">
        <v>-10.257000000000001</v>
      </c>
      <c r="AD14" s="57">
        <v>-12.910999999999998</v>
      </c>
      <c r="AE14" s="57">
        <v>-6.420000000000002</v>
      </c>
      <c r="AF14" s="100">
        <v>-40.149</v>
      </c>
      <c r="AG14" s="57">
        <v>-10.268</v>
      </c>
      <c r="AH14" s="57">
        <v>-166.244</v>
      </c>
      <c r="AI14" s="57">
        <v>3.7609999999999957</v>
      </c>
      <c r="AJ14" s="57">
        <v>-3.134999999999991</v>
      </c>
      <c r="AK14" s="100">
        <v>-175.886</v>
      </c>
      <c r="AL14" s="57">
        <v>24.658</v>
      </c>
      <c r="AM14" s="57">
        <v>42.39330800000002</v>
      </c>
      <c r="AN14" s="57">
        <v>29.833691999999985</v>
      </c>
      <c r="AO14" s="57">
        <v>181.34899999999996</v>
      </c>
      <c r="AP14" s="100">
        <v>278.234</v>
      </c>
      <c r="AQ14" s="57">
        <v>64.754</v>
      </c>
    </row>
    <row r="15" spans="1:43" ht="15.5">
      <c r="A15" s="59" t="s">
        <v>30</v>
      </c>
      <c r="B15" s="60"/>
      <c r="C15" s="61">
        <v>0.11640377539593666</v>
      </c>
      <c r="D15" s="61">
        <v>0.1748856994885558</v>
      </c>
      <c r="E15" s="61">
        <v>0.21945172388632248</v>
      </c>
      <c r="F15" s="61">
        <v>0.27947688553748024</v>
      </c>
      <c r="G15" s="101">
        <v>0.2006801857780437</v>
      </c>
      <c r="H15" s="61">
        <v>0.1190106750664278</v>
      </c>
      <c r="I15" s="61">
        <v>0.04221521992489318</v>
      </c>
      <c r="J15" s="61">
        <v>0.14326490518763169</v>
      </c>
      <c r="K15" s="61">
        <v>0.16415049261644185</v>
      </c>
      <c r="L15" s="101">
        <v>0.12011416320780116</v>
      </c>
      <c r="M15" s="61">
        <v>0.14401345587517722</v>
      </c>
      <c r="N15" s="61">
        <v>0.1886334206553327</v>
      </c>
      <c r="O15" s="61">
        <v>0.2299365837100416</v>
      </c>
      <c r="P15" s="61">
        <v>0.23608913099626658</v>
      </c>
      <c r="Q15" s="101">
        <v>0.2021390692158277</v>
      </c>
      <c r="R15" s="61">
        <v>0.23417221647567174</v>
      </c>
      <c r="S15" s="61">
        <v>0.2496031279397932</v>
      </c>
      <c r="T15" s="61">
        <f>+T14/T2</f>
        <v>0.27305050210368437</v>
      </c>
      <c r="U15" s="61">
        <v>-0.5049369835389406</v>
      </c>
      <c r="V15" s="101">
        <v>0.25188886298020874</v>
      </c>
      <c r="W15" s="61">
        <v>0.14917039498913462</v>
      </c>
      <c r="X15" s="61">
        <v>0.2496031279397932</v>
      </c>
      <c r="Y15" s="61">
        <v>0.27305050210368437</v>
      </c>
      <c r="Z15" s="61">
        <v>-0.15783296685507694</v>
      </c>
      <c r="AA15" s="101">
        <v>0.044220998922964785</v>
      </c>
      <c r="AB15" s="61">
        <v>-0.05754529355673614</v>
      </c>
      <c r="AC15" s="61">
        <v>-0.05748215066297538</v>
      </c>
      <c r="AD15" s="61">
        <v>0.051008418256408256</v>
      </c>
      <c r="AE15" s="61">
        <v>0.007287921141675105</v>
      </c>
      <c r="AF15" s="101">
        <v>-0.05673110482162816</v>
      </c>
      <c r="AG15" s="61">
        <v>-0.06146809860756918</v>
      </c>
      <c r="AH15" s="61">
        <v>-0.8094459051514267</v>
      </c>
      <c r="AI15" s="61">
        <v>0.5773898482626074</v>
      </c>
      <c r="AJ15" s="61">
        <v>0.07894398652697987</v>
      </c>
      <c r="AK15" s="101">
        <v>-0.21458016896940862</v>
      </c>
      <c r="AL15" s="61">
        <v>0.10534185478220749</v>
      </c>
      <c r="AM15" s="61">
        <v>0.13264074340602613</v>
      </c>
      <c r="AN15" s="61">
        <v>0.12783037470274433</v>
      </c>
      <c r="AO15" s="61">
        <v>-0.08851457767643187</v>
      </c>
      <c r="AP15" s="101">
        <v>0.2772983952145461</v>
      </c>
      <c r="AQ15" s="61">
        <v>0.21869554057522664</v>
      </c>
    </row>
    <row r="16" spans="1:43" ht="15.5">
      <c r="A16" s="17" t="s">
        <v>31</v>
      </c>
      <c r="B16" s="17"/>
      <c r="C16" s="67">
        <v>-7.512</v>
      </c>
      <c r="D16" s="67">
        <v>-8.841999999999999</v>
      </c>
      <c r="E16" s="67">
        <v>-8.677</v>
      </c>
      <c r="F16" s="67">
        <v>-28.543</v>
      </c>
      <c r="G16" s="112">
        <v>-53.574</v>
      </c>
      <c r="H16" s="67">
        <v>-4.956</v>
      </c>
      <c r="I16" s="67">
        <v>-4.986999999999999</v>
      </c>
      <c r="J16" s="67">
        <v>-4.874000000000001</v>
      </c>
      <c r="K16" s="67">
        <v>-5.262000000000001</v>
      </c>
      <c r="L16" s="112">
        <v>-20.079</v>
      </c>
      <c r="M16" s="67">
        <v>-4.965</v>
      </c>
      <c r="N16" s="67">
        <v>-5.105</v>
      </c>
      <c r="O16" s="67">
        <v>-5.274000000000001</v>
      </c>
      <c r="P16" s="67">
        <v>-6.415999999999997</v>
      </c>
      <c r="Q16" s="112">
        <v>-21.759999999999998</v>
      </c>
      <c r="R16" s="67">
        <v>-5.632</v>
      </c>
      <c r="S16" s="67">
        <v>-23.333</v>
      </c>
      <c r="T16" s="67">
        <v>-3.319000000000005</v>
      </c>
      <c r="U16" s="67">
        <v>-5.116000000000005</v>
      </c>
      <c r="V16" s="112">
        <v>-37.400000000000006</v>
      </c>
      <c r="W16" s="67">
        <v>-6.686999999999999</v>
      </c>
      <c r="X16" s="67">
        <v>-6.322000000000001</v>
      </c>
      <c r="Y16" s="67">
        <v>-5.951999999999998</v>
      </c>
      <c r="Z16" s="67">
        <v>-3.7580000000000027</v>
      </c>
      <c r="AA16" s="112">
        <v>-22.719</v>
      </c>
      <c r="AB16" s="67">
        <v>-6.102</v>
      </c>
      <c r="AC16" s="67">
        <v>-6.924999999999999</v>
      </c>
      <c r="AD16" s="67">
        <v>-7.661000000000003</v>
      </c>
      <c r="AE16" s="67">
        <v>-7.584999999999997</v>
      </c>
      <c r="AF16" s="112">
        <v>-28.273</v>
      </c>
      <c r="AG16" s="67">
        <v>-5.29</v>
      </c>
      <c r="AH16" s="67">
        <v>-4.614</v>
      </c>
      <c r="AI16" s="67">
        <v>-7.8439999999999985</v>
      </c>
      <c r="AJ16" s="67">
        <v>-3.763000000000001</v>
      </c>
      <c r="AK16" s="112">
        <v>-21.511</v>
      </c>
      <c r="AL16" s="67">
        <v>-5.502000000000001</v>
      </c>
      <c r="AM16" s="67">
        <v>-8.211</v>
      </c>
      <c r="AN16" s="67">
        <v>-5.628</v>
      </c>
      <c r="AO16" s="67">
        <v>-6.914999999999997</v>
      </c>
      <c r="AP16" s="112">
        <v>-26.256</v>
      </c>
      <c r="AQ16" s="67">
        <v>-5.375</v>
      </c>
    </row>
    <row r="17" spans="1:43" ht="15.5">
      <c r="A17" s="17" t="s">
        <v>108</v>
      </c>
      <c r="B17" s="17"/>
      <c r="C17" s="65">
        <v>2.42</v>
      </c>
      <c r="D17" s="67">
        <v>-0.7710000000000008</v>
      </c>
      <c r="E17" s="67">
        <v>-12.122999999999989</v>
      </c>
      <c r="F17" s="67">
        <v>-2.144999999999996</v>
      </c>
      <c r="G17" s="112">
        <v>-12.618999999999986</v>
      </c>
      <c r="H17" s="51">
        <v>-2.085</v>
      </c>
      <c r="I17" s="51">
        <v>0.897</v>
      </c>
      <c r="J17" s="51">
        <v>-0.36</v>
      </c>
      <c r="K17" s="51">
        <v>-0.306</v>
      </c>
      <c r="L17" s="113">
        <v>-1.854</v>
      </c>
      <c r="M17" s="51">
        <v>-1.152000000000001</v>
      </c>
      <c r="N17" s="51">
        <v>-2.294999999999998</v>
      </c>
      <c r="O17" s="51">
        <v>-0.11400000000000077</v>
      </c>
      <c r="P17" s="51">
        <v>-4.457000000000001</v>
      </c>
      <c r="Q17" s="113">
        <v>-8.018</v>
      </c>
      <c r="R17" s="51">
        <v>-0.2010000000000005</v>
      </c>
      <c r="S17" s="51">
        <v>1.4639999999999986</v>
      </c>
      <c r="T17" s="51">
        <v>-0.12999999999998124</v>
      </c>
      <c r="U17" s="51">
        <v>-0.06900000000000972</v>
      </c>
      <c r="V17" s="113">
        <v>1.0640000000000072</v>
      </c>
      <c r="W17" s="51">
        <v>1.254999999999999</v>
      </c>
      <c r="X17" s="51">
        <v>-0.6979999999999986</v>
      </c>
      <c r="Y17" s="51">
        <v>1.7329999999999988</v>
      </c>
      <c r="Z17" s="51">
        <v>-0.9839999999999982</v>
      </c>
      <c r="AA17" s="113">
        <v>1.306000000000001</v>
      </c>
      <c r="AB17" s="51">
        <v>0.9640000000000004</v>
      </c>
      <c r="AC17" s="51">
        <v>-0.4660000000000011</v>
      </c>
      <c r="AD17" s="51">
        <v>-0.7929999999999975</v>
      </c>
      <c r="AE17" s="51">
        <v>32.078</v>
      </c>
      <c r="AF17" s="113">
        <v>31.783</v>
      </c>
      <c r="AG17" s="51">
        <v>1.516</v>
      </c>
      <c r="AH17" s="51">
        <v>-0.4039999999999999</v>
      </c>
      <c r="AI17" s="51">
        <v>2.3199999999999967</v>
      </c>
      <c r="AJ17" s="51">
        <v>1.4330000000000016</v>
      </c>
      <c r="AK17" s="113">
        <v>4.864999999999998</v>
      </c>
      <c r="AL17" s="51">
        <v>0.7120000000000006</v>
      </c>
      <c r="AM17" s="51">
        <v>1.644000000000001</v>
      </c>
      <c r="AN17" s="51">
        <v>1.4299999999999997</v>
      </c>
      <c r="AO17" s="51">
        <v>-2.1700000000000017</v>
      </c>
      <c r="AP17" s="113">
        <v>1.6159999999999997</v>
      </c>
      <c r="AQ17" s="51">
        <v>-0.4030000000000058</v>
      </c>
    </row>
    <row r="18" spans="1:43" ht="15.5">
      <c r="A18" s="45" t="s">
        <v>33</v>
      </c>
      <c r="B18" s="20"/>
      <c r="C18" s="46">
        <v>13.094000000000001</v>
      </c>
      <c r="D18" s="46">
        <v>17.831113277941107</v>
      </c>
      <c r="E18" s="46">
        <v>17.2888716149563</v>
      </c>
      <c r="F18" s="46">
        <v>18.827199287560937</v>
      </c>
      <c r="G18" s="47">
        <v>67.04118418045834</v>
      </c>
      <c r="H18" s="46">
        <v>10.824</v>
      </c>
      <c r="I18" s="46">
        <v>1.778</v>
      </c>
      <c r="J18" s="46">
        <v>14.893</v>
      </c>
      <c r="K18" s="46">
        <v>23.289</v>
      </c>
      <c r="L18" s="47">
        <v>50.784</v>
      </c>
      <c r="M18" s="46">
        <v>18.97</v>
      </c>
      <c r="N18" s="46">
        <v>24.211</v>
      </c>
      <c r="O18" s="46">
        <v>37.288</v>
      </c>
      <c r="P18" s="46">
        <v>39.40100000000001</v>
      </c>
      <c r="Q18" s="47">
        <v>119.87</v>
      </c>
      <c r="R18" s="46">
        <v>40.124</v>
      </c>
      <c r="S18" s="46">
        <v>29.074000000000034</v>
      </c>
      <c r="T18" s="46">
        <v>56.451999999999984</v>
      </c>
      <c r="U18" s="46">
        <v>47.580999999999975</v>
      </c>
      <c r="V18" s="47">
        <v>173.231</v>
      </c>
      <c r="W18" s="46">
        <v>23.742</v>
      </c>
      <c r="X18" s="46">
        <v>10.815000000000001</v>
      </c>
      <c r="Y18" s="46">
        <v>4.6899999999999835</v>
      </c>
      <c r="Z18" s="46">
        <v>-28.143999999999984</v>
      </c>
      <c r="AA18" s="47">
        <v>11.103</v>
      </c>
      <c r="AB18" s="46">
        <v>-15.707</v>
      </c>
      <c r="AC18" s="46">
        <v>-17.637999999999998</v>
      </c>
      <c r="AD18" s="46">
        <v>-21.384999999999998</v>
      </c>
      <c r="AE18" s="46">
        <v>18.073</v>
      </c>
      <c r="AF18" s="47">
        <v>-36.657</v>
      </c>
      <c r="AG18" s="46">
        <v>-14.038</v>
      </c>
      <c r="AH18" s="46">
        <v>-171.277</v>
      </c>
      <c r="AI18" s="46">
        <v>-1.8060000000000116</v>
      </c>
      <c r="AJ18" s="46">
        <v>-5.417999999999978</v>
      </c>
      <c r="AK18" s="47">
        <v>-192.539</v>
      </c>
      <c r="AL18" s="46">
        <v>19.847</v>
      </c>
      <c r="AM18" s="46">
        <v>35.803308000000015</v>
      </c>
      <c r="AN18" s="46">
        <v>25.647691999999985</v>
      </c>
      <c r="AO18" s="46">
        <v>172.291</v>
      </c>
      <c r="AP18" s="47">
        <v>253.589</v>
      </c>
      <c r="AQ18" s="46">
        <v>58.976</v>
      </c>
    </row>
    <row r="19" spans="1:43" ht="15.5">
      <c r="A19" s="17" t="s">
        <v>34</v>
      </c>
      <c r="B19" s="17"/>
      <c r="C19" s="67">
        <v>-3.408</v>
      </c>
      <c r="D19" s="67">
        <v>-5.383</v>
      </c>
      <c r="E19" s="67">
        <v>-4.320000000000001</v>
      </c>
      <c r="F19" s="67">
        <v>-4.072304929688943</v>
      </c>
      <c r="G19" s="112">
        <v>-17.183304929688944</v>
      </c>
      <c r="H19" s="51">
        <v>-2.877</v>
      </c>
      <c r="I19" s="51">
        <v>-0.521</v>
      </c>
      <c r="J19" s="51">
        <v>-3.077</v>
      </c>
      <c r="K19" s="51">
        <v>-5.834</v>
      </c>
      <c r="L19" s="113">
        <v>-12.309</v>
      </c>
      <c r="M19" s="67">
        <v>-4.78</v>
      </c>
      <c r="N19" s="67">
        <v>-6.127999999999999</v>
      </c>
      <c r="O19" s="67">
        <v>-8.777</v>
      </c>
      <c r="P19" s="67">
        <v>-6.521000000000001</v>
      </c>
      <c r="Q19" s="113">
        <v>-26.206</v>
      </c>
      <c r="R19" s="67">
        <v>-10.252</v>
      </c>
      <c r="S19" s="67">
        <v>-7.615999999999998</v>
      </c>
      <c r="T19" s="67">
        <v>-14.334</v>
      </c>
      <c r="U19" s="67">
        <v>-9.358</v>
      </c>
      <c r="V19" s="113">
        <v>-41.56</v>
      </c>
      <c r="W19" s="67">
        <v>-5.631</v>
      </c>
      <c r="X19" s="67">
        <v>-2.5157500000000006</v>
      </c>
      <c r="Y19" s="67">
        <v>-0.9777499999999986</v>
      </c>
      <c r="Z19" s="67">
        <v>9.519499999999999</v>
      </c>
      <c r="AA19" s="113">
        <v>0.395</v>
      </c>
      <c r="AB19" s="67">
        <v>4.12</v>
      </c>
      <c r="AC19" s="67">
        <v>4.595999999999999</v>
      </c>
      <c r="AD19" s="67">
        <v>5.448</v>
      </c>
      <c r="AE19" s="67">
        <v>-2.238999999999999</v>
      </c>
      <c r="AF19" s="113">
        <v>11.925</v>
      </c>
      <c r="AG19" s="67">
        <v>3.363</v>
      </c>
      <c r="AH19" s="67">
        <v>-12.927</v>
      </c>
      <c r="AI19" s="67">
        <v>-1.3339999999999996</v>
      </c>
      <c r="AJ19" s="67">
        <v>1.4779999999999998</v>
      </c>
      <c r="AK19" s="113">
        <v>-9.42</v>
      </c>
      <c r="AL19" s="67">
        <v>-3.632</v>
      </c>
      <c r="AM19" s="67">
        <v>-5.103826999999999</v>
      </c>
      <c r="AN19" s="67">
        <v>-3.7591730000000005</v>
      </c>
      <c r="AO19" s="67">
        <v>7.831999999999999</v>
      </c>
      <c r="AP19" s="113">
        <v>-4.663</v>
      </c>
      <c r="AQ19" s="67">
        <v>-11.62</v>
      </c>
    </row>
    <row r="20" spans="1:43" ht="15.5">
      <c r="A20" s="45" t="s">
        <v>35</v>
      </c>
      <c r="B20" s="20"/>
      <c r="C20" s="46">
        <v>9.686</v>
      </c>
      <c r="D20" s="46">
        <v>12.448113277941106</v>
      </c>
      <c r="E20" s="46">
        <v>12.968871614956305</v>
      </c>
      <c r="F20" s="46">
        <v>14.754894357871985</v>
      </c>
      <c r="G20" s="47">
        <v>49.85787925076939</v>
      </c>
      <c r="H20" s="46">
        <v>7.947</v>
      </c>
      <c r="I20" s="46">
        <v>1.257</v>
      </c>
      <c r="J20" s="46">
        <v>11.816</v>
      </c>
      <c r="K20" s="46">
        <v>17.456</v>
      </c>
      <c r="L20" s="47">
        <v>38.476</v>
      </c>
      <c r="M20" s="46">
        <v>14.19</v>
      </c>
      <c r="N20" s="46">
        <v>18.083000000000006</v>
      </c>
      <c r="O20" s="46">
        <v>28.510999999999996</v>
      </c>
      <c r="P20" s="46">
        <v>32.88</v>
      </c>
      <c r="Q20" s="47">
        <v>93.664</v>
      </c>
      <c r="R20" s="46">
        <v>29.872</v>
      </c>
      <c r="S20" s="46">
        <v>21.458000000000034</v>
      </c>
      <c r="T20" s="46">
        <v>42.11799999999997</v>
      </c>
      <c r="U20" s="46">
        <v>38.222999999999985</v>
      </c>
      <c r="V20" s="47">
        <v>131.671</v>
      </c>
      <c r="W20" s="46">
        <v>18.111</v>
      </c>
      <c r="X20" s="46">
        <v>8.29925</v>
      </c>
      <c r="Y20" s="46">
        <v>3.712249999999983</v>
      </c>
      <c r="Z20" s="46">
        <v>-18.624499999999983</v>
      </c>
      <c r="AA20" s="47">
        <v>11.498</v>
      </c>
      <c r="AB20" s="46">
        <v>-11.587</v>
      </c>
      <c r="AC20" s="46">
        <v>-13.042000000000002</v>
      </c>
      <c r="AD20" s="46">
        <v>-15.937000000000001</v>
      </c>
      <c r="AE20" s="46">
        <v>15.834000000000003</v>
      </c>
      <c r="AF20" s="47">
        <v>-24.732</v>
      </c>
      <c r="AG20" s="46">
        <v>-10.675</v>
      </c>
      <c r="AH20" s="46">
        <v>-184.20399999999998</v>
      </c>
      <c r="AI20" s="46">
        <v>-3.140000000000015</v>
      </c>
      <c r="AJ20" s="46">
        <v>-3.9399999999999977</v>
      </c>
      <c r="AK20" s="47">
        <v>-201.959</v>
      </c>
      <c r="AL20" s="46">
        <v>16.215</v>
      </c>
      <c r="AM20" s="46">
        <v>30.699481000000024</v>
      </c>
      <c r="AN20" s="46">
        <v>21.88851899999997</v>
      </c>
      <c r="AO20" s="46">
        <v>180.123</v>
      </c>
      <c r="AP20" s="47">
        <v>248.926</v>
      </c>
      <c r="AQ20" s="46">
        <v>47.356</v>
      </c>
    </row>
    <row r="21" spans="1:43" ht="15.5">
      <c r="A21" s="17" t="s">
        <v>91</v>
      </c>
      <c r="B21" s="9"/>
      <c r="C21" s="97"/>
      <c r="D21" s="97"/>
      <c r="E21" s="97"/>
      <c r="F21" s="97"/>
      <c r="G21" s="98"/>
      <c r="H21" s="97"/>
      <c r="I21" s="97"/>
      <c r="J21" s="97"/>
      <c r="K21" s="97"/>
      <c r="L21" s="98"/>
      <c r="M21" s="97">
        <v>-0.449</v>
      </c>
      <c r="N21" s="97">
        <v>-0.35900000000000004</v>
      </c>
      <c r="O21" s="97">
        <v>-0.4869999999999999</v>
      </c>
      <c r="P21" s="97">
        <v>-0.5840000000000001</v>
      </c>
      <c r="Q21" s="98">
        <v>-1.879</v>
      </c>
      <c r="R21" s="97">
        <v>-0.323</v>
      </c>
      <c r="S21" s="97">
        <v>-0.694</v>
      </c>
      <c r="T21" s="97">
        <v>-0.752</v>
      </c>
      <c r="U21" s="97">
        <v>-0.772</v>
      </c>
      <c r="V21" s="98">
        <v>-2.541</v>
      </c>
      <c r="W21" s="97">
        <v>-0.839</v>
      </c>
      <c r="X21" s="97">
        <v>-0.5960000000000001</v>
      </c>
      <c r="Y21" s="97">
        <v>-0.8489999999999998</v>
      </c>
      <c r="Z21" s="97">
        <v>-0.0050000000000003375</v>
      </c>
      <c r="AA21" s="98">
        <v>-2.289</v>
      </c>
      <c r="AB21" s="97">
        <v>-0.214</v>
      </c>
      <c r="AC21" s="97">
        <v>-0.528</v>
      </c>
      <c r="AD21" s="97">
        <v>-0.52</v>
      </c>
      <c r="AE21" s="97">
        <v>-0.43799999999999994</v>
      </c>
      <c r="AF21" s="98">
        <v>-1.7</v>
      </c>
      <c r="AG21" s="97">
        <v>1.047</v>
      </c>
      <c r="AH21" s="97">
        <v>-0.7649999999999999</v>
      </c>
      <c r="AI21" s="97">
        <v>5.304</v>
      </c>
      <c r="AJ21" s="97">
        <v>5.964</v>
      </c>
      <c r="AK21" s="98">
        <v>11.55</v>
      </c>
      <c r="AL21" s="97">
        <v>-3.076</v>
      </c>
      <c r="AM21" s="97">
        <v>0.8580000000000001</v>
      </c>
      <c r="AN21" s="97">
        <v>0.405</v>
      </c>
      <c r="AO21" s="97">
        <v>0.10699999999999998</v>
      </c>
      <c r="AP21" s="98">
        <v>-1.706</v>
      </c>
      <c r="AQ21" s="97">
        <v>-16.938</v>
      </c>
    </row>
    <row r="22" spans="1:43" ht="15.5">
      <c r="A22" s="45" t="s">
        <v>92</v>
      </c>
      <c r="B22" s="9"/>
      <c r="C22" s="46">
        <v>9.686</v>
      </c>
      <c r="D22" s="46">
        <v>12.448113277941106</v>
      </c>
      <c r="E22" s="46">
        <v>12.968871614956305</v>
      </c>
      <c r="F22" s="46">
        <v>14.754894357871985</v>
      </c>
      <c r="G22" s="47">
        <v>49.85787925076939</v>
      </c>
      <c r="H22" s="46">
        <v>7.947</v>
      </c>
      <c r="I22" s="46">
        <v>1.257</v>
      </c>
      <c r="J22" s="46">
        <v>11.816</v>
      </c>
      <c r="K22" s="46">
        <v>17.456</v>
      </c>
      <c r="L22" s="47">
        <v>38.476</v>
      </c>
      <c r="M22" s="46">
        <v>13.741</v>
      </c>
      <c r="N22" s="46">
        <v>17.724</v>
      </c>
      <c r="O22" s="46">
        <v>28.023999999999997</v>
      </c>
      <c r="P22" s="46">
        <v>32.296</v>
      </c>
      <c r="Q22" s="47">
        <v>91.785</v>
      </c>
      <c r="R22" s="46">
        <v>29.549</v>
      </c>
      <c r="S22" s="46">
        <v>20.764000000000035</v>
      </c>
      <c r="T22" s="46">
        <v>41.36599999999998</v>
      </c>
      <c r="U22" s="46">
        <v>37.45099999999997</v>
      </c>
      <c r="V22" s="47">
        <v>129.13</v>
      </c>
      <c r="W22" s="46">
        <v>17.272</v>
      </c>
      <c r="X22" s="46">
        <v>7.703250000000001</v>
      </c>
      <c r="Y22" s="46">
        <v>2.8632499999999865</v>
      </c>
      <c r="Z22" s="46">
        <v>-18.629499999999986</v>
      </c>
      <c r="AA22" s="47">
        <v>9.209</v>
      </c>
      <c r="AB22" s="46">
        <v>-11.801</v>
      </c>
      <c r="AC22" s="46">
        <v>-13.569999999999999</v>
      </c>
      <c r="AD22" s="46">
        <v>-16.457000000000004</v>
      </c>
      <c r="AE22" s="46">
        <v>15.396000000000004</v>
      </c>
      <c r="AF22" s="47">
        <v>-26.432</v>
      </c>
      <c r="AG22" s="46">
        <v>-9.628</v>
      </c>
      <c r="AH22" s="46">
        <v>-184.969</v>
      </c>
      <c r="AI22" s="46">
        <v>2.1639999999999873</v>
      </c>
      <c r="AJ22" s="46">
        <v>2.024000000000001</v>
      </c>
      <c r="AK22" s="47">
        <v>-190.409</v>
      </c>
      <c r="AL22" s="46">
        <v>13.139</v>
      </c>
      <c r="AM22" s="46">
        <v>31.55748100000002</v>
      </c>
      <c r="AN22" s="46">
        <v>22.29351899999998</v>
      </c>
      <c r="AO22" s="46">
        <v>180.23</v>
      </c>
      <c r="AP22" s="47">
        <v>247.22</v>
      </c>
      <c r="AQ22" s="46">
        <v>30.418</v>
      </c>
    </row>
    <row r="23" spans="1:43" ht="15.5">
      <c r="A23" s="122" t="s">
        <v>109</v>
      </c>
      <c r="B23" s="9"/>
      <c r="C23" s="123">
        <v>0.03933041651016658</v>
      </c>
      <c r="D23" s="123">
        <v>0.05054609539409031</v>
      </c>
      <c r="E23" s="123">
        <v>0.05266065685351107</v>
      </c>
      <c r="F23" s="123">
        <v>0.05991287844916499</v>
      </c>
      <c r="G23" s="124">
        <v>0.20245004720693294</v>
      </c>
      <c r="H23" s="123">
        <v>0.03175338880620124</v>
      </c>
      <c r="I23" s="123">
        <v>0.005022525447262483</v>
      </c>
      <c r="J23" s="123">
        <v>0.04721253833321679</v>
      </c>
      <c r="K23" s="123">
        <v>0.06974797470756874</v>
      </c>
      <c r="L23" s="124">
        <v>0.15373642729424927</v>
      </c>
      <c r="M23" s="123">
        <v>0.05490415447162592</v>
      </c>
      <c r="N23" s="123">
        <v>0.07196905866469054</v>
      </c>
      <c r="O23" s="123">
        <v>0.11379264838745698</v>
      </c>
      <c r="P23" s="123">
        <v>0.13113928676567624</v>
      </c>
      <c r="Q23" s="124">
        <v>0.3726969109421474</v>
      </c>
      <c r="R23" s="123">
        <v>0.11998497599204133</v>
      </c>
      <c r="S23" s="123">
        <v>0.08431310844694404</v>
      </c>
      <c r="T23" s="123">
        <v>0.1679684089778598</v>
      </c>
      <c r="U23" s="123">
        <v>0.15207138434051704</v>
      </c>
      <c r="V23" s="124">
        <v>0.5243378777573622</v>
      </c>
      <c r="W23" s="123">
        <v>0.07013369336811864</v>
      </c>
      <c r="X23" s="123">
        <v>0.031279375488534045</v>
      </c>
      <c r="Y23" s="123">
        <v>0.01162634886152529</v>
      </c>
      <c r="Z23" s="123">
        <v>-0.07564588007187155</v>
      </c>
      <c r="AA23" s="124">
        <v>0.03739353764630643</v>
      </c>
      <c r="AB23" s="123">
        <v>-0.04791846430275406</v>
      </c>
      <c r="AC23" s="123">
        <v>-0.05510156432407191</v>
      </c>
      <c r="AD23" s="123">
        <v>-0.06682435107452112</v>
      </c>
      <c r="AE23" s="123">
        <v>0.06251611527880702</v>
      </c>
      <c r="AF23" s="124">
        <v>-0.10732826442254007</v>
      </c>
      <c r="AG23" s="123">
        <v>-0.039094905034057804</v>
      </c>
      <c r="AH23" s="123">
        <v>-0.7629551764704894</v>
      </c>
      <c r="AI23" s="123">
        <v>0.011031778983711549</v>
      </c>
      <c r="AJ23" s="123">
        <v>0.008319888191225866</v>
      </c>
      <c r="AK23" s="124">
        <v>-0.7826984143296097</v>
      </c>
      <c r="AL23" s="123">
        <v>0.054009392759148685</v>
      </c>
      <c r="AM23" s="123">
        <v>0.12972070825925666</v>
      </c>
      <c r="AN23" s="123">
        <v>0.09164011139771236</v>
      </c>
      <c r="AO23" s="123">
        <v>0.7408564469884595</v>
      </c>
      <c r="AP23" s="124">
        <v>1.0162266594045772</v>
      </c>
      <c r="AQ23" s="123">
        <v>0.12503673863671397</v>
      </c>
    </row>
    <row r="24" ht="15" thickBot="1"/>
    <row r="25" spans="1:43" ht="16" thickBot="1">
      <c r="A25" s="77" t="s">
        <v>110</v>
      </c>
      <c r="B25" s="2"/>
      <c r="C25" s="3" t="str">
        <f>C1</f>
        <v>1Q15</v>
      </c>
      <c r="D25" s="3" t="str">
        <f>D1</f>
        <v>2Q15</v>
      </c>
      <c r="E25" s="3" t="str">
        <f>E1</f>
        <v>3Q15</v>
      </c>
      <c r="F25" s="3" t="str">
        <f>F1</f>
        <v>4Q15</v>
      </c>
      <c r="G25" s="4">
        <f>G1</f>
        <v>2015</v>
      </c>
      <c r="H25" s="3" t="str">
        <f aca="true" t="shared" si="1" ref="H25:AP25">H1</f>
        <v>1Q16</v>
      </c>
      <c r="I25" s="3" t="str">
        <f t="shared" si="1"/>
        <v>2Q16</v>
      </c>
      <c r="J25" s="3" t="str">
        <f t="shared" si="1"/>
        <v>3Q16</v>
      </c>
      <c r="K25" s="3" t="str">
        <f t="shared" si="1"/>
        <v>4Q16</v>
      </c>
      <c r="L25" s="4">
        <f t="shared" si="1"/>
        <v>2016</v>
      </c>
      <c r="M25" s="3" t="str">
        <f t="shared" si="1"/>
        <v>1Q17</v>
      </c>
      <c r="N25" s="3" t="str">
        <f t="shared" si="1"/>
        <v>2Q17</v>
      </c>
      <c r="O25" s="3" t="str">
        <f t="shared" si="1"/>
        <v>3Q17</v>
      </c>
      <c r="P25" s="3" t="str">
        <f t="shared" si="1"/>
        <v>4Q17</v>
      </c>
      <c r="Q25" s="4">
        <f t="shared" si="1"/>
        <v>2017</v>
      </c>
      <c r="R25" s="3" t="str">
        <f t="shared" si="1"/>
        <v>1Q18</v>
      </c>
      <c r="S25" s="3" t="str">
        <f t="shared" si="1"/>
        <v>2Q18</v>
      </c>
      <c r="T25" s="3">
        <f>Q1</f>
        <v>2017</v>
      </c>
      <c r="U25" s="3" t="str">
        <f t="shared" si="1"/>
        <v>4Q18</v>
      </c>
      <c r="V25" s="4">
        <f t="shared" si="1"/>
        <v>2018</v>
      </c>
      <c r="W25" s="3" t="str">
        <f t="shared" si="1"/>
        <v>1Q19</v>
      </c>
      <c r="X25" s="3" t="str">
        <f t="shared" si="1"/>
        <v>2Q19</v>
      </c>
      <c r="Y25" s="3" t="str">
        <f t="shared" si="1"/>
        <v>3Q19</v>
      </c>
      <c r="Z25" s="3" t="str">
        <f t="shared" si="1"/>
        <v>4Q19</v>
      </c>
      <c r="AA25" s="4">
        <f t="shared" si="1"/>
        <v>2019</v>
      </c>
      <c r="AB25" s="3" t="str">
        <f t="shared" si="1"/>
        <v>1Q20</v>
      </c>
      <c r="AC25" s="3" t="str">
        <f t="shared" si="1"/>
        <v>2Q20</v>
      </c>
      <c r="AD25" s="3" t="str">
        <f t="shared" si="1"/>
        <v>3Q20</v>
      </c>
      <c r="AE25" s="3" t="str">
        <f t="shared" si="1"/>
        <v>4Q20</v>
      </c>
      <c r="AF25" s="4">
        <f t="shared" si="1"/>
        <v>2020</v>
      </c>
      <c r="AG25" s="3" t="str">
        <f t="shared" si="1"/>
        <v>1Q21</v>
      </c>
      <c r="AH25" s="3" t="str">
        <f t="shared" si="1"/>
        <v>2Q21</v>
      </c>
      <c r="AI25" s="3" t="str">
        <f t="shared" si="1"/>
        <v>3Q21</v>
      </c>
      <c r="AJ25" s="3" t="str">
        <f t="shared" si="1"/>
        <v>4Q21</v>
      </c>
      <c r="AK25" s="4">
        <f t="shared" si="1"/>
        <v>2021</v>
      </c>
      <c r="AL25" s="3" t="str">
        <f t="shared" si="1"/>
        <v>1Q22</v>
      </c>
      <c r="AM25" s="3" t="str">
        <f t="shared" si="1"/>
        <v>2Q22</v>
      </c>
      <c r="AN25" s="3" t="str">
        <f t="shared" si="1"/>
        <v>3Q22</v>
      </c>
      <c r="AO25" s="3" t="str">
        <f t="shared" si="1"/>
        <v>4Q22</v>
      </c>
      <c r="AP25" s="4">
        <f t="shared" si="1"/>
        <v>2022</v>
      </c>
      <c r="AQ25" s="3" t="s">
        <v>202</v>
      </c>
    </row>
    <row r="26" spans="1:43" ht="15.5">
      <c r="A26" s="5" t="s">
        <v>111</v>
      </c>
      <c r="B26" s="5"/>
      <c r="C26" s="6"/>
      <c r="D26" s="5"/>
      <c r="E26" s="5"/>
      <c r="F26" s="5"/>
      <c r="G26" s="7">
        <v>12.613</v>
      </c>
      <c r="H26" s="6">
        <v>14.698</v>
      </c>
      <c r="I26" s="6">
        <v>14.572</v>
      </c>
      <c r="J26" s="6">
        <v>15.408</v>
      </c>
      <c r="K26" s="6">
        <v>17.939</v>
      </c>
      <c r="L26" s="7">
        <v>17.939</v>
      </c>
      <c r="M26" s="6">
        <v>17.533</v>
      </c>
      <c r="N26" s="6">
        <v>16.877</v>
      </c>
      <c r="O26" s="6">
        <v>16.403</v>
      </c>
      <c r="P26" s="6">
        <v>15.972</v>
      </c>
      <c r="Q26" s="7">
        <v>15.972</v>
      </c>
      <c r="R26" s="6">
        <v>15.415</v>
      </c>
      <c r="S26" s="6">
        <v>40.933</v>
      </c>
      <c r="T26" s="6">
        <v>40.816</v>
      </c>
      <c r="U26" s="6">
        <v>60.1</v>
      </c>
      <c r="V26" s="7">
        <v>60.1</v>
      </c>
      <c r="W26" s="6">
        <v>92.997</v>
      </c>
      <c r="X26" s="6">
        <v>94.895</v>
      </c>
      <c r="Y26" s="6">
        <v>95.339</v>
      </c>
      <c r="Z26" s="6">
        <v>61.901</v>
      </c>
      <c r="AA26" s="7">
        <v>61.901</v>
      </c>
      <c r="AB26" s="6">
        <v>62.063</v>
      </c>
      <c r="AC26" s="6">
        <v>61.41</v>
      </c>
      <c r="AD26" s="6">
        <v>61.44</v>
      </c>
      <c r="AE26" s="6">
        <v>41.903</v>
      </c>
      <c r="AF26" s="7">
        <v>41.903</v>
      </c>
      <c r="AG26" s="6">
        <v>41.267</v>
      </c>
      <c r="AH26" s="6">
        <v>38.379</v>
      </c>
      <c r="AI26" s="6">
        <v>37.846</v>
      </c>
      <c r="AJ26" s="6">
        <v>37.938</v>
      </c>
      <c r="AK26" s="7">
        <v>37.938</v>
      </c>
      <c r="AL26" s="6">
        <v>37.643</v>
      </c>
      <c r="AM26" s="6">
        <v>37.489</v>
      </c>
      <c r="AN26" s="6">
        <v>35.55</v>
      </c>
      <c r="AO26" s="6">
        <v>37.906</v>
      </c>
      <c r="AP26" s="7">
        <v>37.906</v>
      </c>
      <c r="AQ26" s="6">
        <v>37.584</v>
      </c>
    </row>
    <row r="27" spans="1:43" ht="15.5">
      <c r="A27" s="9" t="s">
        <v>112</v>
      </c>
      <c r="B27" s="9"/>
      <c r="C27" s="6"/>
      <c r="D27" s="9"/>
      <c r="E27" s="9"/>
      <c r="F27" s="9"/>
      <c r="G27" s="7">
        <v>641.93</v>
      </c>
      <c r="H27" s="6">
        <v>643.686</v>
      </c>
      <c r="I27" s="6">
        <v>651.085</v>
      </c>
      <c r="J27" s="6">
        <v>669.894</v>
      </c>
      <c r="K27" s="6">
        <v>686.299</v>
      </c>
      <c r="L27" s="7">
        <v>686.299</v>
      </c>
      <c r="M27" s="6">
        <v>678.086</v>
      </c>
      <c r="N27" s="6">
        <v>673.143</v>
      </c>
      <c r="O27" s="6">
        <v>685.707</v>
      </c>
      <c r="P27" s="6">
        <v>692.673</v>
      </c>
      <c r="Q27" s="7">
        <v>692.673</v>
      </c>
      <c r="R27" s="6">
        <v>713.077</v>
      </c>
      <c r="S27" s="6">
        <v>769.3</v>
      </c>
      <c r="T27" s="6">
        <v>788.447</v>
      </c>
      <c r="U27" s="6">
        <v>987.1</v>
      </c>
      <c r="V27" s="7">
        <v>987.1</v>
      </c>
      <c r="W27" s="6">
        <v>1061.05</v>
      </c>
      <c r="X27" s="6">
        <v>1129.339</v>
      </c>
      <c r="Y27" s="6">
        <v>1155.966</v>
      </c>
      <c r="Z27" s="6">
        <v>1238.304</v>
      </c>
      <c r="AA27" s="7">
        <v>1238.304</v>
      </c>
      <c r="AB27" s="6">
        <v>1249.216</v>
      </c>
      <c r="AC27" s="6">
        <v>1248.167</v>
      </c>
      <c r="AD27" s="6">
        <v>1243.348</v>
      </c>
      <c r="AE27" s="6">
        <v>1092.876</v>
      </c>
      <c r="AF27" s="7">
        <v>1092.876</v>
      </c>
      <c r="AG27" s="6">
        <v>1081.821</v>
      </c>
      <c r="AH27" s="6">
        <v>903.972</v>
      </c>
      <c r="AI27" s="6">
        <v>891.341</v>
      </c>
      <c r="AJ27" s="6">
        <v>883.561</v>
      </c>
      <c r="AK27" s="7">
        <v>883.561</v>
      </c>
      <c r="AL27" s="6">
        <v>878.162</v>
      </c>
      <c r="AM27" s="6">
        <v>831.205</v>
      </c>
      <c r="AN27" s="6">
        <v>817.397</v>
      </c>
      <c r="AO27" s="6">
        <v>983.876</v>
      </c>
      <c r="AP27" s="7">
        <v>983.876</v>
      </c>
      <c r="AQ27" s="6">
        <v>973.286</v>
      </c>
    </row>
    <row r="28" spans="1:43" ht="15.5">
      <c r="A28" s="9" t="s">
        <v>113</v>
      </c>
      <c r="B28" s="9"/>
      <c r="C28" s="6"/>
      <c r="D28" s="9"/>
      <c r="E28" s="9"/>
      <c r="F28" s="9"/>
      <c r="G28" s="7">
        <v>87.893</v>
      </c>
      <c r="H28" s="6">
        <v>86.844</v>
      </c>
      <c r="I28" s="6">
        <v>85.674</v>
      </c>
      <c r="J28" s="6">
        <v>85.313</v>
      </c>
      <c r="K28" s="6">
        <v>83.411</v>
      </c>
      <c r="L28" s="7">
        <v>83.411</v>
      </c>
      <c r="M28" s="6">
        <v>83.258</v>
      </c>
      <c r="N28" s="6">
        <v>82.877</v>
      </c>
      <c r="O28" s="6">
        <v>82.436</v>
      </c>
      <c r="P28" s="6">
        <v>81.692</v>
      </c>
      <c r="Q28" s="7">
        <v>81.692</v>
      </c>
      <c r="R28" s="6">
        <v>80.065</v>
      </c>
      <c r="S28" s="6">
        <v>79.251</v>
      </c>
      <c r="T28" s="6">
        <v>78.567</v>
      </c>
      <c r="U28" s="6">
        <v>82.557</v>
      </c>
      <c r="V28" s="7">
        <v>82.557</v>
      </c>
      <c r="W28" s="6">
        <v>81.403</v>
      </c>
      <c r="X28" s="6">
        <v>80.921</v>
      </c>
      <c r="Y28" s="6">
        <v>80.247</v>
      </c>
      <c r="Z28" s="6">
        <v>79.076</v>
      </c>
      <c r="AA28" s="7">
        <v>79.076</v>
      </c>
      <c r="AB28" s="6">
        <v>76.242</v>
      </c>
      <c r="AC28" s="6">
        <v>73.901</v>
      </c>
      <c r="AD28" s="6">
        <v>73.337</v>
      </c>
      <c r="AE28" s="6">
        <v>71.269</v>
      </c>
      <c r="AF28" s="7">
        <v>71.269</v>
      </c>
      <c r="AG28" s="6">
        <v>68.275</v>
      </c>
      <c r="AH28" s="6">
        <v>62.622</v>
      </c>
      <c r="AI28" s="6">
        <v>60.63</v>
      </c>
      <c r="AJ28" s="6">
        <v>59.722</v>
      </c>
      <c r="AK28" s="7">
        <v>59.722</v>
      </c>
      <c r="AL28" s="6">
        <v>59.14</v>
      </c>
      <c r="AM28" s="6">
        <v>58.462</v>
      </c>
      <c r="AN28" s="6">
        <v>57.824</v>
      </c>
      <c r="AO28" s="6">
        <v>60.531</v>
      </c>
      <c r="AP28" s="7">
        <v>60.531</v>
      </c>
      <c r="AQ28" s="6">
        <v>60.437</v>
      </c>
    </row>
    <row r="29" spans="1:43" ht="15.5">
      <c r="A29" s="9" t="s">
        <v>114</v>
      </c>
      <c r="B29" s="9"/>
      <c r="C29" s="6"/>
      <c r="D29" s="9"/>
      <c r="E29" s="9"/>
      <c r="F29" s="9"/>
      <c r="G29" s="7">
        <v>0</v>
      </c>
      <c r="H29" s="6">
        <v>0</v>
      </c>
      <c r="I29" s="6">
        <v>0</v>
      </c>
      <c r="J29" s="6">
        <v>0</v>
      </c>
      <c r="K29" s="6">
        <v>0</v>
      </c>
      <c r="L29" s="7">
        <v>0</v>
      </c>
      <c r="M29" s="6">
        <v>0</v>
      </c>
      <c r="N29" s="6">
        <v>0</v>
      </c>
      <c r="O29" s="6">
        <v>0</v>
      </c>
      <c r="P29" s="6">
        <v>0</v>
      </c>
      <c r="Q29" s="7">
        <v>0</v>
      </c>
      <c r="R29" s="6">
        <v>0</v>
      </c>
      <c r="S29" s="6">
        <v>0</v>
      </c>
      <c r="T29" s="6">
        <v>0</v>
      </c>
      <c r="U29" s="6">
        <v>0</v>
      </c>
      <c r="V29" s="7">
        <v>0</v>
      </c>
      <c r="W29" s="6">
        <v>0</v>
      </c>
      <c r="X29" s="6">
        <v>0</v>
      </c>
      <c r="Y29" s="6">
        <v>0</v>
      </c>
      <c r="Z29" s="6">
        <v>0.049</v>
      </c>
      <c r="AA29" s="7">
        <v>0.049</v>
      </c>
      <c r="AB29" s="6">
        <v>0</v>
      </c>
      <c r="AC29" s="6">
        <v>0.054</v>
      </c>
      <c r="AD29" s="6">
        <v>0.031</v>
      </c>
      <c r="AE29" s="6">
        <v>0.031</v>
      </c>
      <c r="AF29" s="7">
        <v>0.031</v>
      </c>
      <c r="AG29" s="6">
        <v>0.037</v>
      </c>
      <c r="AH29" s="6">
        <v>0.022</v>
      </c>
      <c r="AI29" s="6">
        <v>0</v>
      </c>
      <c r="AJ29" s="6">
        <v>0.024</v>
      </c>
      <c r="AK29" s="7">
        <v>0.024</v>
      </c>
      <c r="AL29" s="6">
        <v>0.003</v>
      </c>
      <c r="AM29" s="6">
        <v>0</v>
      </c>
      <c r="AN29" s="6">
        <v>0.012</v>
      </c>
      <c r="AO29" s="6">
        <v>0.04</v>
      </c>
      <c r="AP29" s="7">
        <v>0.04</v>
      </c>
      <c r="AQ29" s="6">
        <v>0.046</v>
      </c>
    </row>
    <row r="30" spans="1:43" ht="15.5">
      <c r="A30" s="9" t="s">
        <v>115</v>
      </c>
      <c r="B30" s="9"/>
      <c r="C30" s="6"/>
      <c r="D30" s="9"/>
      <c r="E30" s="9"/>
      <c r="F30" s="9"/>
      <c r="G30" s="7">
        <v>0</v>
      </c>
      <c r="H30" s="6">
        <v>0</v>
      </c>
      <c r="I30" s="6">
        <v>0</v>
      </c>
      <c r="J30" s="6">
        <v>0</v>
      </c>
      <c r="K30" s="6">
        <v>0</v>
      </c>
      <c r="L30" s="7">
        <v>0</v>
      </c>
      <c r="M30" s="6">
        <v>0</v>
      </c>
      <c r="N30" s="6">
        <v>0</v>
      </c>
      <c r="O30" s="6">
        <v>0</v>
      </c>
      <c r="P30" s="6">
        <v>0</v>
      </c>
      <c r="Q30" s="7">
        <v>0</v>
      </c>
      <c r="R30" s="6">
        <v>0</v>
      </c>
      <c r="S30" s="6">
        <v>0</v>
      </c>
      <c r="T30" s="6">
        <v>0</v>
      </c>
      <c r="U30" s="6">
        <v>0</v>
      </c>
      <c r="V30" s="7">
        <v>0</v>
      </c>
      <c r="W30" s="6">
        <v>0</v>
      </c>
      <c r="X30" s="6">
        <v>0.001</v>
      </c>
      <c r="Y30" s="6">
        <v>0.001</v>
      </c>
      <c r="Z30" s="6">
        <v>0.029</v>
      </c>
      <c r="AA30" s="7">
        <v>0.029</v>
      </c>
      <c r="AB30" s="6">
        <v>0.001</v>
      </c>
      <c r="AC30" s="6">
        <v>0.001</v>
      </c>
      <c r="AD30" s="6">
        <v>0</v>
      </c>
      <c r="AE30" s="6">
        <v>0</v>
      </c>
      <c r="AF30" s="7">
        <v>0</v>
      </c>
      <c r="AG30" s="6">
        <v>0</v>
      </c>
      <c r="AH30" s="6">
        <v>0</v>
      </c>
      <c r="AI30" s="6">
        <v>0</v>
      </c>
      <c r="AJ30" s="6">
        <v>0</v>
      </c>
      <c r="AK30" s="7">
        <v>0</v>
      </c>
      <c r="AL30" s="6">
        <v>0</v>
      </c>
      <c r="AM30" s="6">
        <v>0</v>
      </c>
      <c r="AN30" s="6">
        <v>0</v>
      </c>
      <c r="AO30" s="6">
        <v>0</v>
      </c>
      <c r="AP30" s="7">
        <v>0</v>
      </c>
      <c r="AQ30" s="6">
        <v>0</v>
      </c>
    </row>
    <row r="31" spans="1:43" ht="15.5">
      <c r="A31" s="9" t="s">
        <v>116</v>
      </c>
      <c r="B31" s="9"/>
      <c r="C31" s="6"/>
      <c r="D31" s="9"/>
      <c r="E31" s="9"/>
      <c r="F31" s="9"/>
      <c r="G31" s="7">
        <v>3.027</v>
      </c>
      <c r="H31" s="6">
        <v>3.033</v>
      </c>
      <c r="I31" s="6">
        <v>1.633</v>
      </c>
      <c r="J31" s="6">
        <v>2.018</v>
      </c>
      <c r="K31" s="6">
        <v>11.634</v>
      </c>
      <c r="L31" s="7">
        <v>11.634</v>
      </c>
      <c r="M31" s="6">
        <v>11.626</v>
      </c>
      <c r="N31" s="6">
        <v>14.789</v>
      </c>
      <c r="O31" s="6">
        <v>13.179</v>
      </c>
      <c r="P31" s="6">
        <v>6.621</v>
      </c>
      <c r="Q31" s="7">
        <v>6.621</v>
      </c>
      <c r="R31" s="6">
        <v>3.2439999999999998</v>
      </c>
      <c r="S31" s="6">
        <v>2.617</v>
      </c>
      <c r="T31" s="6">
        <v>1.663</v>
      </c>
      <c r="U31" s="6">
        <v>13.748000000000001</v>
      </c>
      <c r="V31" s="7">
        <v>13.748000000000001</v>
      </c>
      <c r="W31" s="6">
        <v>2.811</v>
      </c>
      <c r="X31" s="6">
        <v>8.463000000000001</v>
      </c>
      <c r="Y31" s="6">
        <v>6.712</v>
      </c>
      <c r="Z31" s="6">
        <v>8.749</v>
      </c>
      <c r="AA31" s="7">
        <v>8.749</v>
      </c>
      <c r="AB31" s="6">
        <v>7.147</v>
      </c>
      <c r="AC31" s="6">
        <v>8.034</v>
      </c>
      <c r="AD31" s="6">
        <v>12.614</v>
      </c>
      <c r="AE31" s="6">
        <v>24.196</v>
      </c>
      <c r="AF31" s="7">
        <v>24.196</v>
      </c>
      <c r="AG31" s="6">
        <v>25.851</v>
      </c>
      <c r="AH31" s="6">
        <v>23.559</v>
      </c>
      <c r="AI31" s="6">
        <v>17.277</v>
      </c>
      <c r="AJ31" s="6">
        <v>16.482</v>
      </c>
      <c r="AK31" s="7">
        <v>16.482</v>
      </c>
      <c r="AL31" s="6">
        <v>16.822</v>
      </c>
      <c r="AM31" s="6">
        <v>19.034</v>
      </c>
      <c r="AN31" s="6">
        <v>19.897000000000002</v>
      </c>
      <c r="AO31" s="6">
        <v>26.148000000000003</v>
      </c>
      <c r="AP31" s="7">
        <v>26.148000000000003</v>
      </c>
      <c r="AQ31" s="6">
        <v>65.815</v>
      </c>
    </row>
    <row r="32" spans="1:43" ht="15.5">
      <c r="A32" s="9" t="s">
        <v>117</v>
      </c>
      <c r="B32" s="9"/>
      <c r="C32" s="6"/>
      <c r="D32" s="9"/>
      <c r="E32" s="9"/>
      <c r="F32" s="9"/>
      <c r="G32" s="7">
        <v>70.831</v>
      </c>
      <c r="H32" s="6">
        <v>70.268</v>
      </c>
      <c r="I32" s="6">
        <v>69.453</v>
      </c>
      <c r="J32" s="6">
        <v>66.847</v>
      </c>
      <c r="K32" s="6">
        <v>68.456</v>
      </c>
      <c r="L32" s="7">
        <v>69.062</v>
      </c>
      <c r="M32" s="6">
        <v>65.867</v>
      </c>
      <c r="N32" s="6">
        <v>63.152</v>
      </c>
      <c r="O32" s="6">
        <v>63.365</v>
      </c>
      <c r="P32" s="6">
        <v>59.783</v>
      </c>
      <c r="Q32" s="7">
        <v>59.783</v>
      </c>
      <c r="R32" s="6">
        <v>56.831</v>
      </c>
      <c r="S32" s="6">
        <v>55.416</v>
      </c>
      <c r="T32" s="6">
        <v>53.18925</v>
      </c>
      <c r="U32" s="6">
        <v>56.5</v>
      </c>
      <c r="V32" s="7">
        <v>56.5</v>
      </c>
      <c r="W32" s="6">
        <v>57.484</v>
      </c>
      <c r="X32" s="6">
        <v>54.09</v>
      </c>
      <c r="Y32" s="6">
        <v>57.903</v>
      </c>
      <c r="Z32" s="6">
        <v>54.042</v>
      </c>
      <c r="AA32" s="7">
        <v>54.042</v>
      </c>
      <c r="AB32" s="6">
        <v>61.051</v>
      </c>
      <c r="AC32" s="6">
        <v>63.306</v>
      </c>
      <c r="AD32" s="6">
        <v>67.831</v>
      </c>
      <c r="AE32" s="6">
        <v>71.952</v>
      </c>
      <c r="AF32" s="7">
        <v>71.952</v>
      </c>
      <c r="AG32" s="6">
        <v>83.774</v>
      </c>
      <c r="AH32" s="6">
        <v>64.415</v>
      </c>
      <c r="AI32" s="6">
        <v>64.29</v>
      </c>
      <c r="AJ32" s="6">
        <v>45.563</v>
      </c>
      <c r="AK32" s="7">
        <v>45.563</v>
      </c>
      <c r="AL32" s="6">
        <v>43.97</v>
      </c>
      <c r="AM32" s="6">
        <v>46.813</v>
      </c>
      <c r="AN32" s="6">
        <v>46.173</v>
      </c>
      <c r="AO32" s="6">
        <v>53.091</v>
      </c>
      <c r="AP32" s="7">
        <v>53.091</v>
      </c>
      <c r="AQ32" s="6">
        <v>49.696</v>
      </c>
    </row>
    <row r="33" spans="1:43" ht="15.5">
      <c r="A33" s="9" t="s">
        <v>118</v>
      </c>
      <c r="B33" s="9"/>
      <c r="C33" s="6"/>
      <c r="D33" s="9"/>
      <c r="E33" s="9"/>
      <c r="F33" s="9"/>
      <c r="G33" s="7"/>
      <c r="H33" s="6"/>
      <c r="I33" s="6"/>
      <c r="J33" s="6"/>
      <c r="K33" s="6"/>
      <c r="L33" s="7"/>
      <c r="M33" s="6"/>
      <c r="N33" s="6"/>
      <c r="O33" s="6"/>
      <c r="P33" s="6"/>
      <c r="Q33" s="7"/>
      <c r="R33" s="6"/>
      <c r="S33" s="6"/>
      <c r="T33" s="6"/>
      <c r="U33" s="6"/>
      <c r="V33" s="7"/>
      <c r="W33" s="6"/>
      <c r="X33" s="6"/>
      <c r="Y33" s="6"/>
      <c r="Z33" s="6"/>
      <c r="AA33" s="7"/>
      <c r="AB33" s="6">
        <v>10</v>
      </c>
      <c r="AC33" s="6">
        <v>10</v>
      </c>
      <c r="AD33" s="6">
        <v>10</v>
      </c>
      <c r="AE33" s="6">
        <v>10</v>
      </c>
      <c r="AF33" s="7">
        <v>10</v>
      </c>
      <c r="AG33" s="6">
        <v>10</v>
      </c>
      <c r="AH33" s="6">
        <v>10</v>
      </c>
      <c r="AI33" s="6">
        <v>10</v>
      </c>
      <c r="AJ33" s="6">
        <v>10</v>
      </c>
      <c r="AK33" s="7">
        <v>10</v>
      </c>
      <c r="AL33" s="6">
        <v>10</v>
      </c>
      <c r="AM33" s="6">
        <v>10</v>
      </c>
      <c r="AN33" s="6">
        <v>10</v>
      </c>
      <c r="AO33" s="6">
        <v>10</v>
      </c>
      <c r="AP33" s="7">
        <v>10</v>
      </c>
      <c r="AQ33" s="6">
        <v>10</v>
      </c>
    </row>
    <row r="34" spans="1:43" ht="15.5">
      <c r="A34" s="45" t="s">
        <v>119</v>
      </c>
      <c r="B34" s="20"/>
      <c r="C34" s="46"/>
      <c r="D34" s="45"/>
      <c r="E34" s="45"/>
      <c r="F34" s="45"/>
      <c r="G34" s="47">
        <v>816.294</v>
      </c>
      <c r="H34" s="46">
        <v>818.529</v>
      </c>
      <c r="I34" s="46">
        <v>822.417</v>
      </c>
      <c r="J34" s="46">
        <v>839.48</v>
      </c>
      <c r="K34" s="46">
        <v>867.739</v>
      </c>
      <c r="L34" s="47">
        <v>868.345</v>
      </c>
      <c r="M34" s="46">
        <v>856.37</v>
      </c>
      <c r="N34" s="46">
        <v>850.838</v>
      </c>
      <c r="O34" s="46">
        <v>861.09</v>
      </c>
      <c r="P34" s="46">
        <v>856.741</v>
      </c>
      <c r="Q34" s="47">
        <v>856.741</v>
      </c>
      <c r="R34" s="46">
        <v>868.632</v>
      </c>
      <c r="S34" s="46">
        <v>947.517</v>
      </c>
      <c r="T34" s="46">
        <v>962.68225</v>
      </c>
      <c r="U34" s="46">
        <v>1200.005</v>
      </c>
      <c r="V34" s="47">
        <v>1200.005</v>
      </c>
      <c r="W34" s="46">
        <v>1295.745</v>
      </c>
      <c r="X34" s="46">
        <v>1367.7089999999998</v>
      </c>
      <c r="Y34" s="46">
        <v>1396.168</v>
      </c>
      <c r="Z34" s="46">
        <v>1442.15</v>
      </c>
      <c r="AA34" s="47">
        <v>1442.15</v>
      </c>
      <c r="AB34" s="46">
        <v>1465.7199999999998</v>
      </c>
      <c r="AC34" s="46">
        <v>1464.8730000000003</v>
      </c>
      <c r="AD34" s="46">
        <v>1468.6009999999999</v>
      </c>
      <c r="AE34" s="46">
        <v>1312.2269999999999</v>
      </c>
      <c r="AF34" s="47">
        <v>1312.2269999999999</v>
      </c>
      <c r="AG34" s="46">
        <v>1311.025</v>
      </c>
      <c r="AH34" s="46">
        <v>1102.969</v>
      </c>
      <c r="AI34" s="46">
        <v>1081.384</v>
      </c>
      <c r="AJ34" s="46">
        <v>1053.29</v>
      </c>
      <c r="AK34" s="47">
        <v>1053.29</v>
      </c>
      <c r="AL34" s="46">
        <v>1045.74</v>
      </c>
      <c r="AM34" s="46">
        <v>1003.003</v>
      </c>
      <c r="AN34" s="46">
        <v>986.853</v>
      </c>
      <c r="AO34" s="46">
        <v>1171.5919999999996</v>
      </c>
      <c r="AP34" s="47">
        <v>1171.5919999999996</v>
      </c>
      <c r="AQ34" s="46">
        <v>1196.8639999999998</v>
      </c>
    </row>
    <row r="35" spans="1:43" ht="15.5" hidden="1">
      <c r="A35" s="17" t="s">
        <v>120</v>
      </c>
      <c r="B35" s="20"/>
      <c r="C35" s="49"/>
      <c r="D35" s="20"/>
      <c r="E35" s="20"/>
      <c r="F35" s="20"/>
      <c r="G35" s="125"/>
      <c r="H35" s="49"/>
      <c r="I35" s="49"/>
      <c r="J35" s="49"/>
      <c r="K35" s="49"/>
      <c r="L35" s="125"/>
      <c r="M35" s="49"/>
      <c r="N35" s="49"/>
      <c r="O35" s="49"/>
      <c r="P35" s="49"/>
      <c r="Q35" s="125"/>
      <c r="R35" s="49"/>
      <c r="S35" s="49"/>
      <c r="T35" s="49"/>
      <c r="U35" s="49"/>
      <c r="V35" s="125"/>
      <c r="W35" s="49"/>
      <c r="X35" s="49"/>
      <c r="Y35" s="49"/>
      <c r="Z35" s="49"/>
      <c r="AA35" s="125"/>
      <c r="AB35" s="49"/>
      <c r="AC35" s="49"/>
      <c r="AD35" s="49"/>
      <c r="AE35" s="49"/>
      <c r="AF35" s="125"/>
      <c r="AG35" s="49"/>
      <c r="AH35" s="49"/>
      <c r="AI35" s="49"/>
      <c r="AJ35" s="49"/>
      <c r="AK35" s="125"/>
      <c r="AL35" s="49"/>
      <c r="AM35" s="49"/>
      <c r="AN35" s="49"/>
      <c r="AO35" s="49"/>
      <c r="AP35" s="125"/>
      <c r="AQ35" s="49"/>
    </row>
    <row r="36" spans="1:43" ht="15.5">
      <c r="A36" s="17" t="s">
        <v>43</v>
      </c>
      <c r="B36" s="17"/>
      <c r="C36" s="67"/>
      <c r="D36" s="17"/>
      <c r="E36" s="17"/>
      <c r="F36" s="17"/>
      <c r="G36" s="112">
        <v>40.215</v>
      </c>
      <c r="H36" s="67">
        <v>41.522</v>
      </c>
      <c r="I36" s="67">
        <v>42.034</v>
      </c>
      <c r="J36" s="67">
        <v>47.212</v>
      </c>
      <c r="K36" s="67">
        <v>43.607</v>
      </c>
      <c r="L36" s="112">
        <v>43.607</v>
      </c>
      <c r="M36" s="67">
        <v>39.843</v>
      </c>
      <c r="N36" s="67">
        <v>39.596</v>
      </c>
      <c r="O36" s="67">
        <v>41.694</v>
      </c>
      <c r="P36" s="67">
        <v>39.126</v>
      </c>
      <c r="Q36" s="112">
        <v>39.126</v>
      </c>
      <c r="R36" s="67">
        <v>37.121</v>
      </c>
      <c r="S36" s="67">
        <v>39.795</v>
      </c>
      <c r="T36" s="67">
        <v>38.218</v>
      </c>
      <c r="U36" s="67">
        <v>43.544</v>
      </c>
      <c r="V36" s="112">
        <v>43.544</v>
      </c>
      <c r="W36" s="67">
        <v>53.904</v>
      </c>
      <c r="X36" s="67">
        <v>62.846</v>
      </c>
      <c r="Y36" s="67">
        <v>56.587</v>
      </c>
      <c r="Z36" s="67">
        <v>56.552</v>
      </c>
      <c r="AA36" s="112">
        <v>56.552</v>
      </c>
      <c r="AB36" s="67">
        <v>54.889</v>
      </c>
      <c r="AC36" s="67">
        <v>65.646</v>
      </c>
      <c r="AD36" s="67">
        <v>59.472</v>
      </c>
      <c r="AE36" s="67">
        <v>51.832</v>
      </c>
      <c r="AF36" s="112">
        <v>51.832</v>
      </c>
      <c r="AG36" s="67">
        <v>47.211</v>
      </c>
      <c r="AH36" s="67">
        <v>47.138</v>
      </c>
      <c r="AI36" s="67">
        <v>54.845</v>
      </c>
      <c r="AJ36" s="67">
        <v>65.692</v>
      </c>
      <c r="AK36" s="112">
        <v>65.692</v>
      </c>
      <c r="AL36" s="67">
        <v>71.41</v>
      </c>
      <c r="AM36" s="67">
        <v>59.57</v>
      </c>
      <c r="AN36" s="67">
        <v>75.63</v>
      </c>
      <c r="AO36" s="67">
        <v>102.347</v>
      </c>
      <c r="AP36" s="112">
        <v>102.347</v>
      </c>
      <c r="AQ36" s="67">
        <v>110.947</v>
      </c>
    </row>
    <row r="37" spans="1:43" ht="15.5">
      <c r="A37" s="17" t="s">
        <v>121</v>
      </c>
      <c r="B37" s="17"/>
      <c r="C37" s="67"/>
      <c r="D37" s="17"/>
      <c r="E37" s="17"/>
      <c r="F37" s="17"/>
      <c r="G37" s="112">
        <v>131.01</v>
      </c>
      <c r="H37" s="67">
        <v>133.981</v>
      </c>
      <c r="I37" s="67">
        <v>125.824</v>
      </c>
      <c r="J37" s="67">
        <v>102.736</v>
      </c>
      <c r="K37" s="67">
        <v>89.032</v>
      </c>
      <c r="L37" s="112">
        <v>89.032</v>
      </c>
      <c r="M37" s="67">
        <v>103.4</v>
      </c>
      <c r="N37" s="67">
        <v>101.957</v>
      </c>
      <c r="O37" s="67">
        <v>115.221</v>
      </c>
      <c r="P37" s="67">
        <v>113.713</v>
      </c>
      <c r="Q37" s="112">
        <v>113.713</v>
      </c>
      <c r="R37" s="67">
        <v>135.998</v>
      </c>
      <c r="S37" s="67">
        <v>129.23</v>
      </c>
      <c r="T37" s="67">
        <v>130.635</v>
      </c>
      <c r="U37" s="67">
        <v>122.406</v>
      </c>
      <c r="V37" s="112">
        <v>122.406</v>
      </c>
      <c r="W37" s="67">
        <v>111.69</v>
      </c>
      <c r="X37" s="67">
        <v>117.071</v>
      </c>
      <c r="Y37" s="67">
        <v>126.513</v>
      </c>
      <c r="Z37" s="67">
        <v>42.242</v>
      </c>
      <c r="AA37" s="112">
        <v>42.242</v>
      </c>
      <c r="AB37" s="67">
        <v>37.912</v>
      </c>
      <c r="AC37" s="67">
        <v>66.357</v>
      </c>
      <c r="AD37" s="67">
        <v>68.62</v>
      </c>
      <c r="AE37" s="67">
        <v>58.203</v>
      </c>
      <c r="AF37" s="112">
        <v>58.203</v>
      </c>
      <c r="AG37" s="67">
        <v>75.156</v>
      </c>
      <c r="AH37" s="67">
        <v>71.861</v>
      </c>
      <c r="AI37" s="67">
        <v>80.58</v>
      </c>
      <c r="AJ37" s="67">
        <v>94.853</v>
      </c>
      <c r="AK37" s="112">
        <v>94.853</v>
      </c>
      <c r="AL37" s="67">
        <v>68.556</v>
      </c>
      <c r="AM37" s="67">
        <v>118.943</v>
      </c>
      <c r="AN37" s="67">
        <v>92.684</v>
      </c>
      <c r="AO37" s="67">
        <v>70.634</v>
      </c>
      <c r="AP37" s="112">
        <v>70.634</v>
      </c>
      <c r="AQ37" s="67">
        <v>127.501</v>
      </c>
    </row>
    <row r="38" spans="1:43" ht="15.5">
      <c r="A38" s="17" t="s">
        <v>34</v>
      </c>
      <c r="B38" s="17"/>
      <c r="C38" s="67"/>
      <c r="D38" s="17"/>
      <c r="E38" s="17"/>
      <c r="F38" s="17"/>
      <c r="G38" s="112">
        <v>0.959</v>
      </c>
      <c r="H38" s="67">
        <v>0.845</v>
      </c>
      <c r="I38" s="67">
        <v>0.845</v>
      </c>
      <c r="J38" s="67">
        <v>0.88</v>
      </c>
      <c r="K38" s="67">
        <v>1.459</v>
      </c>
      <c r="L38" s="112">
        <v>1.459</v>
      </c>
      <c r="M38" s="67">
        <v>0.912</v>
      </c>
      <c r="N38" s="67">
        <v>1.501</v>
      </c>
      <c r="O38" s="67">
        <v>1.068</v>
      </c>
      <c r="P38" s="67">
        <v>1.022</v>
      </c>
      <c r="Q38" s="112">
        <v>1.022</v>
      </c>
      <c r="R38" s="67">
        <v>0.737</v>
      </c>
      <c r="S38" s="67">
        <v>0.737</v>
      </c>
      <c r="T38" s="67">
        <v>1.959</v>
      </c>
      <c r="U38" s="67">
        <v>1.4</v>
      </c>
      <c r="V38" s="112">
        <v>1.4</v>
      </c>
      <c r="W38" s="67">
        <v>1.213</v>
      </c>
      <c r="X38" s="67">
        <v>1.213</v>
      </c>
      <c r="Y38" s="67">
        <v>1.684</v>
      </c>
      <c r="Z38" s="67">
        <v>8.641</v>
      </c>
      <c r="AA38" s="112">
        <v>8.641</v>
      </c>
      <c r="AB38" s="67">
        <v>7.493</v>
      </c>
      <c r="AC38" s="67">
        <v>6.85</v>
      </c>
      <c r="AD38" s="67">
        <v>6.295</v>
      </c>
      <c r="AE38" s="67">
        <v>0.962</v>
      </c>
      <c r="AF38" s="112">
        <v>0.962</v>
      </c>
      <c r="AG38" s="67">
        <v>0.614</v>
      </c>
      <c r="AH38" s="67">
        <v>0.115</v>
      </c>
      <c r="AI38" s="67">
        <v>0.115</v>
      </c>
      <c r="AJ38" s="67">
        <v>1.842</v>
      </c>
      <c r="AK38" s="112">
        <v>1.842</v>
      </c>
      <c r="AL38" s="67">
        <v>1.752</v>
      </c>
      <c r="AM38" s="67">
        <v>1.752</v>
      </c>
      <c r="AN38" s="67">
        <v>1.773</v>
      </c>
      <c r="AO38" s="67">
        <v>8.028</v>
      </c>
      <c r="AP38" s="112">
        <v>8.028</v>
      </c>
      <c r="AQ38" s="67">
        <v>8.014</v>
      </c>
    </row>
    <row r="39" spans="1:43" ht="15.5">
      <c r="A39" s="17" t="s">
        <v>122</v>
      </c>
      <c r="B39" s="17"/>
      <c r="C39" s="67"/>
      <c r="D39" s="17"/>
      <c r="E39" s="17"/>
      <c r="F39" s="17"/>
      <c r="G39" s="112">
        <v>0.473</v>
      </c>
      <c r="H39" s="67">
        <v>5.068</v>
      </c>
      <c r="I39" s="67">
        <v>6.857</v>
      </c>
      <c r="J39" s="67">
        <v>5.63</v>
      </c>
      <c r="K39" s="67">
        <v>3.57</v>
      </c>
      <c r="L39" s="112">
        <v>3.57</v>
      </c>
      <c r="M39" s="67">
        <v>5.648</v>
      </c>
      <c r="N39" s="67">
        <v>6.486</v>
      </c>
      <c r="O39" s="67">
        <v>5.39</v>
      </c>
      <c r="P39" s="67">
        <v>2.063</v>
      </c>
      <c r="Q39" s="112">
        <v>2.063</v>
      </c>
      <c r="R39" s="67">
        <v>3.759</v>
      </c>
      <c r="S39" s="67">
        <v>5.497</v>
      </c>
      <c r="T39" s="67">
        <v>2.896</v>
      </c>
      <c r="U39" s="67">
        <v>2.056</v>
      </c>
      <c r="V39" s="112">
        <v>2.056</v>
      </c>
      <c r="W39" s="67">
        <v>3.726</v>
      </c>
      <c r="X39" s="67">
        <v>3.193</v>
      </c>
      <c r="Y39" s="67">
        <v>0.889</v>
      </c>
      <c r="Z39" s="67">
        <v>1.83</v>
      </c>
      <c r="AA39" s="112">
        <v>1.83</v>
      </c>
      <c r="AB39" s="67">
        <v>5.022</v>
      </c>
      <c r="AC39" s="67">
        <v>3.839</v>
      </c>
      <c r="AD39" s="67">
        <v>0.943</v>
      </c>
      <c r="AE39" s="67">
        <v>1.334</v>
      </c>
      <c r="AF39" s="112">
        <v>1.334</v>
      </c>
      <c r="AG39" s="67">
        <v>14.114</v>
      </c>
      <c r="AH39" s="67">
        <v>15.494</v>
      </c>
      <c r="AI39" s="67">
        <v>9.644</v>
      </c>
      <c r="AJ39" s="67">
        <v>10.688</v>
      </c>
      <c r="AK39" s="112">
        <v>10.688</v>
      </c>
      <c r="AL39" s="67">
        <v>23.698</v>
      </c>
      <c r="AM39" s="67">
        <v>20.913</v>
      </c>
      <c r="AN39" s="67">
        <v>16.888</v>
      </c>
      <c r="AO39" s="67">
        <v>7.911</v>
      </c>
      <c r="AP39" s="112">
        <v>7.911</v>
      </c>
      <c r="AQ39" s="67">
        <v>4.862</v>
      </c>
    </row>
    <row r="40" spans="1:43" ht="15.5">
      <c r="A40" s="17" t="s">
        <v>123</v>
      </c>
      <c r="B40" s="17"/>
      <c r="C40" s="67"/>
      <c r="D40" s="17"/>
      <c r="E40" s="17"/>
      <c r="F40" s="17"/>
      <c r="G40" s="112">
        <v>0.245</v>
      </c>
      <c r="H40" s="67">
        <v>5.906</v>
      </c>
      <c r="I40" s="67">
        <v>0.517</v>
      </c>
      <c r="J40" s="67">
        <v>0.942</v>
      </c>
      <c r="K40" s="67">
        <v>0</v>
      </c>
      <c r="L40" s="112">
        <v>0</v>
      </c>
      <c r="M40" s="67">
        <v>0</v>
      </c>
      <c r="N40" s="67">
        <v>4.002</v>
      </c>
      <c r="O40" s="67">
        <v>9.757</v>
      </c>
      <c r="P40" s="67">
        <v>13.525</v>
      </c>
      <c r="Q40" s="112">
        <v>13.525</v>
      </c>
      <c r="R40" s="67">
        <v>18.597</v>
      </c>
      <c r="S40" s="67">
        <v>0</v>
      </c>
      <c r="T40" s="67">
        <v>0</v>
      </c>
      <c r="U40" s="67">
        <v>0</v>
      </c>
      <c r="V40" s="112">
        <v>0</v>
      </c>
      <c r="W40" s="67">
        <v>0</v>
      </c>
      <c r="X40" s="67">
        <v>0</v>
      </c>
      <c r="Y40" s="67">
        <v>0</v>
      </c>
      <c r="Z40" s="67">
        <v>0</v>
      </c>
      <c r="AA40" s="112">
        <v>0</v>
      </c>
      <c r="AB40" s="67">
        <v>0</v>
      </c>
      <c r="AC40" s="67">
        <v>0</v>
      </c>
      <c r="AD40" s="67">
        <v>1.801</v>
      </c>
      <c r="AE40" s="67">
        <v>6.764</v>
      </c>
      <c r="AF40" s="112">
        <v>6.764</v>
      </c>
      <c r="AG40" s="67">
        <v>0</v>
      </c>
      <c r="AH40" s="67">
        <v>0</v>
      </c>
      <c r="AI40" s="67">
        <v>0</v>
      </c>
      <c r="AJ40" s="67">
        <v>0</v>
      </c>
      <c r="AK40" s="112">
        <v>0</v>
      </c>
      <c r="AL40" s="67">
        <v>0.036</v>
      </c>
      <c r="AM40" s="67">
        <v>0.036</v>
      </c>
      <c r="AN40" s="67">
        <v>0</v>
      </c>
      <c r="AO40" s="67">
        <v>2.579</v>
      </c>
      <c r="AP40" s="112">
        <v>2.579</v>
      </c>
      <c r="AQ40" s="67">
        <v>4.535</v>
      </c>
    </row>
    <row r="41" spans="1:43" ht="15.5">
      <c r="A41" s="17" t="s">
        <v>124</v>
      </c>
      <c r="B41" s="17"/>
      <c r="C41" s="67"/>
      <c r="D41" s="17"/>
      <c r="E41" s="17"/>
      <c r="F41" s="17"/>
      <c r="G41" s="112">
        <v>8.699</v>
      </c>
      <c r="H41" s="67">
        <v>9.273</v>
      </c>
      <c r="I41" s="67">
        <v>11.299</v>
      </c>
      <c r="J41" s="67">
        <v>10.66</v>
      </c>
      <c r="K41" s="67">
        <v>9.58</v>
      </c>
      <c r="L41" s="112">
        <v>9.58</v>
      </c>
      <c r="M41" s="67">
        <v>10.242</v>
      </c>
      <c r="N41" s="67">
        <v>9.77</v>
      </c>
      <c r="O41" s="67">
        <v>8.822</v>
      </c>
      <c r="P41" s="67">
        <v>6.375</v>
      </c>
      <c r="Q41" s="112">
        <v>6.375</v>
      </c>
      <c r="R41" s="67">
        <v>5.546</v>
      </c>
      <c r="S41" s="67">
        <v>3.872</v>
      </c>
      <c r="T41" s="67">
        <v>1.489</v>
      </c>
      <c r="U41" s="67">
        <v>2.224</v>
      </c>
      <c r="V41" s="112">
        <v>2.224</v>
      </c>
      <c r="W41" s="67">
        <v>2.825</v>
      </c>
      <c r="X41" s="67">
        <v>6.917</v>
      </c>
      <c r="Y41" s="67">
        <v>3.656</v>
      </c>
      <c r="Z41" s="67">
        <v>4.45</v>
      </c>
      <c r="AA41" s="112">
        <v>4.45</v>
      </c>
      <c r="AB41" s="67">
        <v>6.157</v>
      </c>
      <c r="AC41" s="67">
        <v>6.145</v>
      </c>
      <c r="AD41" s="67">
        <v>3.278</v>
      </c>
      <c r="AE41" s="67">
        <v>18.215</v>
      </c>
      <c r="AF41" s="112">
        <v>18.215</v>
      </c>
      <c r="AG41" s="67">
        <v>10.647</v>
      </c>
      <c r="AH41" s="67">
        <v>8.832</v>
      </c>
      <c r="AI41" s="67">
        <v>7.689</v>
      </c>
      <c r="AJ41" s="67">
        <v>6.605</v>
      </c>
      <c r="AK41" s="112">
        <v>6.605</v>
      </c>
      <c r="AL41" s="67">
        <v>6.621</v>
      </c>
      <c r="AM41" s="67">
        <v>5.979</v>
      </c>
      <c r="AN41" s="67">
        <v>7.446</v>
      </c>
      <c r="AO41" s="67">
        <v>4.268</v>
      </c>
      <c r="AP41" s="112">
        <v>4.268</v>
      </c>
      <c r="AQ41" s="67">
        <v>4.527</v>
      </c>
    </row>
    <row r="42" spans="1:43" ht="15.5">
      <c r="A42" s="17" t="s">
        <v>125</v>
      </c>
      <c r="B42" s="17"/>
      <c r="C42" s="67"/>
      <c r="D42" s="17"/>
      <c r="E42" s="17"/>
      <c r="F42" s="17"/>
      <c r="G42" s="112">
        <v>159.565</v>
      </c>
      <c r="H42" s="67">
        <v>163.061</v>
      </c>
      <c r="I42" s="67">
        <v>124.814</v>
      </c>
      <c r="J42" s="67">
        <v>154.728</v>
      </c>
      <c r="K42" s="67">
        <v>209.864</v>
      </c>
      <c r="L42" s="112">
        <v>209.864</v>
      </c>
      <c r="M42" s="67">
        <v>224.041</v>
      </c>
      <c r="N42" s="67">
        <v>232.036</v>
      </c>
      <c r="O42" s="67">
        <v>241.601</v>
      </c>
      <c r="P42" s="67">
        <v>270.528</v>
      </c>
      <c r="Q42" s="112">
        <v>270.528</v>
      </c>
      <c r="R42" s="67">
        <v>473.468</v>
      </c>
      <c r="S42" s="67">
        <v>229.306</v>
      </c>
      <c r="T42" s="67">
        <v>228.05</v>
      </c>
      <c r="U42" s="67">
        <v>348.623</v>
      </c>
      <c r="V42" s="112">
        <v>348.623</v>
      </c>
      <c r="W42" s="67">
        <v>270.109</v>
      </c>
      <c r="X42" s="67">
        <v>198.446</v>
      </c>
      <c r="Y42" s="67">
        <v>203.019</v>
      </c>
      <c r="Z42" s="67">
        <v>222.214</v>
      </c>
      <c r="AA42" s="112">
        <v>222.214</v>
      </c>
      <c r="AB42" s="67">
        <v>264.469</v>
      </c>
      <c r="AC42" s="67">
        <v>326.126</v>
      </c>
      <c r="AD42" s="67">
        <v>346.47</v>
      </c>
      <c r="AE42" s="67">
        <v>522.62</v>
      </c>
      <c r="AF42" s="112">
        <v>522.62</v>
      </c>
      <c r="AG42" s="67">
        <v>454.672</v>
      </c>
      <c r="AH42" s="67">
        <v>362.42</v>
      </c>
      <c r="AI42" s="67">
        <v>357.499</v>
      </c>
      <c r="AJ42" s="67">
        <v>379.964</v>
      </c>
      <c r="AK42" s="112">
        <v>379.964</v>
      </c>
      <c r="AL42" s="67">
        <v>413.801</v>
      </c>
      <c r="AM42" s="67">
        <v>413.669</v>
      </c>
      <c r="AN42" s="67">
        <v>463.243</v>
      </c>
      <c r="AO42" s="67">
        <v>412.913</v>
      </c>
      <c r="AP42" s="112">
        <v>412.913</v>
      </c>
      <c r="AQ42" s="67">
        <v>335.354</v>
      </c>
    </row>
    <row r="43" spans="1:43" ht="16" thickBot="1">
      <c r="A43" s="56" t="s">
        <v>126</v>
      </c>
      <c r="B43" s="20"/>
      <c r="C43" s="57"/>
      <c r="D43" s="56"/>
      <c r="E43" s="56"/>
      <c r="F43" s="56"/>
      <c r="G43" s="100">
        <v>391.504</v>
      </c>
      <c r="H43" s="57">
        <v>409.906</v>
      </c>
      <c r="I43" s="57">
        <v>361.631</v>
      </c>
      <c r="J43" s="57">
        <v>340.105</v>
      </c>
      <c r="K43" s="57">
        <v>363.995</v>
      </c>
      <c r="L43" s="100">
        <v>363.995</v>
      </c>
      <c r="M43" s="57">
        <v>390.84</v>
      </c>
      <c r="N43" s="57">
        <v>399.756</v>
      </c>
      <c r="O43" s="57">
        <v>427.7</v>
      </c>
      <c r="P43" s="57">
        <v>446.352</v>
      </c>
      <c r="Q43" s="100">
        <v>446.352</v>
      </c>
      <c r="R43" s="57">
        <v>675.226</v>
      </c>
      <c r="S43" s="57">
        <v>408.437</v>
      </c>
      <c r="T43" s="57">
        <v>403.247</v>
      </c>
      <c r="U43" s="57">
        <v>524.2529999999999</v>
      </c>
      <c r="V43" s="100">
        <v>524.2529999999999</v>
      </c>
      <c r="W43" s="57">
        <v>447.467</v>
      </c>
      <c r="X43" s="57">
        <v>389.68600000000004</v>
      </c>
      <c r="Y43" s="57">
        <v>392.384</v>
      </c>
      <c r="Z43" s="57">
        <v>335.96500000000003</v>
      </c>
      <c r="AA43" s="100">
        <v>335.96500000000003</v>
      </c>
      <c r="AB43" s="57">
        <v>375.942</v>
      </c>
      <c r="AC43" s="57">
        <v>474.96299999999997</v>
      </c>
      <c r="AD43" s="57">
        <v>486.879</v>
      </c>
      <c r="AE43" s="57">
        <v>659.9300000000001</v>
      </c>
      <c r="AF43" s="100">
        <v>659.9300000000001</v>
      </c>
      <c r="AG43" s="57">
        <v>602.414</v>
      </c>
      <c r="AH43" s="57">
        <v>505.86</v>
      </c>
      <c r="AI43" s="57">
        <v>510.37200000000007</v>
      </c>
      <c r="AJ43" s="57">
        <v>559.68</v>
      </c>
      <c r="AK43" s="100">
        <v>559.68</v>
      </c>
      <c r="AL43" s="57">
        <v>585.874</v>
      </c>
      <c r="AM43" s="57">
        <v>620.8620000000001</v>
      </c>
      <c r="AN43" s="57">
        <v>657.7</v>
      </c>
      <c r="AO43" s="57">
        <v>608.716</v>
      </c>
      <c r="AP43" s="100">
        <v>608.716</v>
      </c>
      <c r="AQ43" s="57">
        <v>595.7760000000001</v>
      </c>
    </row>
    <row r="44" spans="1:43" ht="16" thickBot="1">
      <c r="A44" s="126" t="s">
        <v>127</v>
      </c>
      <c r="B44" s="20"/>
      <c r="C44" s="127"/>
      <c r="D44" s="126"/>
      <c r="E44" s="126"/>
      <c r="F44" s="126"/>
      <c r="G44" s="128">
        <v>1207.798</v>
      </c>
      <c r="H44" s="127">
        <v>1228.435</v>
      </c>
      <c r="I44" s="127">
        <v>1184.048</v>
      </c>
      <c r="J44" s="127">
        <v>1179.585</v>
      </c>
      <c r="K44" s="127">
        <v>1231.734</v>
      </c>
      <c r="L44" s="128">
        <v>1232.34</v>
      </c>
      <c r="M44" s="127">
        <v>1247.21</v>
      </c>
      <c r="N44" s="127">
        <v>1250.594</v>
      </c>
      <c r="O44" s="127">
        <v>1288.79</v>
      </c>
      <c r="P44" s="127">
        <v>1303.093</v>
      </c>
      <c r="Q44" s="128">
        <v>1303.093</v>
      </c>
      <c r="R44" s="127">
        <v>1543.858</v>
      </c>
      <c r="S44" s="127">
        <v>1355.954</v>
      </c>
      <c r="T44" s="127">
        <v>1365.92925</v>
      </c>
      <c r="U44" s="127">
        <v>1724.2</v>
      </c>
      <c r="V44" s="128">
        <v>1724.2</v>
      </c>
      <c r="W44" s="127">
        <v>1743.212</v>
      </c>
      <c r="X44" s="127">
        <v>1757.395</v>
      </c>
      <c r="Y44" s="127">
        <v>1788.552</v>
      </c>
      <c r="Z44" s="127">
        <v>1778.1150000000002</v>
      </c>
      <c r="AA44" s="128">
        <v>1778.1150000000002</v>
      </c>
      <c r="AB44" s="127">
        <v>1841.6619999999998</v>
      </c>
      <c r="AC44" s="127">
        <v>1939.8360000000002</v>
      </c>
      <c r="AD44" s="127">
        <v>1955.48</v>
      </c>
      <c r="AE44" s="127">
        <v>1972.157</v>
      </c>
      <c r="AF44" s="128">
        <v>1972.157</v>
      </c>
      <c r="AG44" s="127">
        <v>1913.439</v>
      </c>
      <c r="AH44" s="127">
        <v>1608.8290000000002</v>
      </c>
      <c r="AI44" s="127">
        <v>1591.756</v>
      </c>
      <c r="AJ44" s="127">
        <v>1612.9699999999998</v>
      </c>
      <c r="AK44" s="128">
        <v>1612.9699999999998</v>
      </c>
      <c r="AL44" s="127">
        <v>1631.614</v>
      </c>
      <c r="AM44" s="127">
        <v>1623.8650000000002</v>
      </c>
      <c r="AN44" s="127">
        <v>1644.5529999999999</v>
      </c>
      <c r="AO44" s="127">
        <v>1780.3079999999995</v>
      </c>
      <c r="AP44" s="128">
        <v>1780.3079999999995</v>
      </c>
      <c r="AQ44" s="127">
        <v>1792.6399999999999</v>
      </c>
    </row>
    <row r="45" spans="3:43" ht="15" thickBot="1">
      <c r="C45"/>
      <c r="D45"/>
      <c r="E45"/>
      <c r="F45"/>
      <c r="G45"/>
      <c r="H45"/>
      <c r="I45"/>
      <c r="J45"/>
      <c r="K45"/>
      <c r="M45"/>
      <c r="N45"/>
      <c r="O45"/>
      <c r="P45"/>
      <c r="R45"/>
      <c r="S45"/>
      <c r="T45"/>
      <c r="U45"/>
      <c r="W45"/>
      <c r="X45"/>
      <c r="Y45"/>
      <c r="Z45"/>
      <c r="AB45" s="121"/>
      <c r="AC45"/>
      <c r="AD45"/>
      <c r="AE45"/>
      <c r="AG45"/>
      <c r="AH45"/>
      <c r="AI45"/>
      <c r="AJ45"/>
      <c r="AL45"/>
      <c r="AM45"/>
      <c r="AN45"/>
      <c r="AO45"/>
      <c r="AQ45"/>
    </row>
    <row r="46" spans="1:43" ht="15.5">
      <c r="A46" s="69" t="s">
        <v>128</v>
      </c>
      <c r="B46" s="20"/>
      <c r="C46" s="53"/>
      <c r="D46" s="69"/>
      <c r="E46" s="69"/>
      <c r="F46" s="69"/>
      <c r="G46" s="99">
        <v>568.218</v>
      </c>
      <c r="H46" s="53">
        <v>556.15</v>
      </c>
      <c r="I46" s="53">
        <v>551.01</v>
      </c>
      <c r="J46" s="53">
        <v>555.39</v>
      </c>
      <c r="K46" s="53">
        <v>561.565</v>
      </c>
      <c r="L46" s="99">
        <v>561.565</v>
      </c>
      <c r="M46" s="53">
        <v>570.695</v>
      </c>
      <c r="N46" s="53">
        <v>601.21</v>
      </c>
      <c r="O46" s="53">
        <v>619.587</v>
      </c>
      <c r="P46" s="53">
        <v>642.234</v>
      </c>
      <c r="Q46" s="99">
        <v>642.234</v>
      </c>
      <c r="R46" s="53">
        <v>668.844</v>
      </c>
      <c r="S46" s="53">
        <v>669.373</v>
      </c>
      <c r="T46" s="53">
        <v>683.137</v>
      </c>
      <c r="U46" s="53">
        <v>697.321</v>
      </c>
      <c r="V46" s="99">
        <v>697.321</v>
      </c>
      <c r="W46" s="53">
        <v>697.066</v>
      </c>
      <c r="X46" s="53">
        <v>701.64125</v>
      </c>
      <c r="Y46" s="53">
        <v>678.8975</v>
      </c>
      <c r="Z46" s="53">
        <v>674.933</v>
      </c>
      <c r="AA46" s="99">
        <v>674.933</v>
      </c>
      <c r="AB46" s="53">
        <v>652.945</v>
      </c>
      <c r="AC46" s="53">
        <v>646.906</v>
      </c>
      <c r="AD46" s="53">
        <v>634.28</v>
      </c>
      <c r="AE46" s="53">
        <v>850.129</v>
      </c>
      <c r="AF46" s="99">
        <v>850.129</v>
      </c>
      <c r="AG46" s="53">
        <v>812.203</v>
      </c>
      <c r="AH46" s="53">
        <v>606.69</v>
      </c>
      <c r="AI46" s="53">
        <v>607.77</v>
      </c>
      <c r="AJ46" s="53">
        <v>625.519</v>
      </c>
      <c r="AK46" s="99">
        <v>625.519</v>
      </c>
      <c r="AL46" s="53">
        <v>644.789</v>
      </c>
      <c r="AM46" s="53">
        <v>661.872481</v>
      </c>
      <c r="AN46" s="53">
        <v>651.192</v>
      </c>
      <c r="AO46" s="53">
        <v>818.158</v>
      </c>
      <c r="AP46" s="99">
        <v>818.158</v>
      </c>
      <c r="AQ46" s="53">
        <v>797.172</v>
      </c>
    </row>
    <row r="47" spans="1:43" ht="15.5">
      <c r="A47" s="9" t="s">
        <v>129</v>
      </c>
      <c r="B47" s="9"/>
      <c r="C47" s="6"/>
      <c r="D47" s="9"/>
      <c r="E47" s="9"/>
      <c r="F47" s="9"/>
      <c r="G47" s="7">
        <v>393.294</v>
      </c>
      <c r="H47" s="6">
        <v>393.71000000000004</v>
      </c>
      <c r="I47" s="6">
        <v>377.283</v>
      </c>
      <c r="J47" s="6">
        <v>376.616</v>
      </c>
      <c r="K47" s="6">
        <v>415.954</v>
      </c>
      <c r="L47" s="7">
        <v>415.954</v>
      </c>
      <c r="M47" s="6">
        <v>415.954</v>
      </c>
      <c r="N47" s="6">
        <v>407.115</v>
      </c>
      <c r="O47" s="6">
        <v>387.605</v>
      </c>
      <c r="P47" s="6">
        <v>414.847</v>
      </c>
      <c r="Q47" s="7">
        <v>414.847</v>
      </c>
      <c r="R47" s="6">
        <v>584.526</v>
      </c>
      <c r="S47" s="6">
        <v>371.697</v>
      </c>
      <c r="T47" s="6">
        <v>371.728</v>
      </c>
      <c r="U47" s="6">
        <v>498.08400000000006</v>
      </c>
      <c r="V47" s="7">
        <v>498.08400000000006</v>
      </c>
      <c r="W47" s="6">
        <v>642.737</v>
      </c>
      <c r="X47" s="6">
        <v>638.477</v>
      </c>
      <c r="Y47" s="6">
        <v>690.362</v>
      </c>
      <c r="Z47" s="6">
        <v>705.049</v>
      </c>
      <c r="AA47" s="7">
        <v>705.049</v>
      </c>
      <c r="AB47" s="6">
        <v>778.774</v>
      </c>
      <c r="AC47" s="6">
        <v>811.936</v>
      </c>
      <c r="AD47" s="6">
        <v>830.826</v>
      </c>
      <c r="AE47" s="6">
        <v>633.957</v>
      </c>
      <c r="AF47" s="7">
        <v>633.957</v>
      </c>
      <c r="AG47" s="6">
        <v>621.609</v>
      </c>
      <c r="AH47" s="6">
        <v>505.239</v>
      </c>
      <c r="AI47" s="6">
        <v>490.672</v>
      </c>
      <c r="AJ47" s="6">
        <v>452.269</v>
      </c>
      <c r="AK47" s="7">
        <v>452.269</v>
      </c>
      <c r="AL47" s="6">
        <v>319.704</v>
      </c>
      <c r="AM47" s="6">
        <v>289.979</v>
      </c>
      <c r="AN47" s="6">
        <v>279.924</v>
      </c>
      <c r="AO47" s="6">
        <v>286.108</v>
      </c>
      <c r="AP47" s="7">
        <v>286.108</v>
      </c>
      <c r="AQ47" s="6">
        <v>368.468</v>
      </c>
    </row>
    <row r="48" spans="1:43" ht="15.5">
      <c r="A48" s="9" t="s">
        <v>130</v>
      </c>
      <c r="B48" s="9"/>
      <c r="C48" s="6"/>
      <c r="D48" s="9"/>
      <c r="E48" s="9"/>
      <c r="F48" s="9"/>
      <c r="G48" s="7"/>
      <c r="H48" s="6"/>
      <c r="I48" s="6"/>
      <c r="J48" s="6"/>
      <c r="K48" s="6"/>
      <c r="L48" s="7"/>
      <c r="M48" s="6"/>
      <c r="N48" s="6"/>
      <c r="O48" s="6"/>
      <c r="P48" s="6"/>
      <c r="Q48" s="7"/>
      <c r="R48" s="6"/>
      <c r="S48" s="6"/>
      <c r="T48" s="6"/>
      <c r="U48" s="6"/>
      <c r="V48" s="7"/>
      <c r="W48" s="6"/>
      <c r="X48" s="6"/>
      <c r="Y48" s="6"/>
      <c r="Z48" s="6"/>
      <c r="AA48" s="7"/>
      <c r="AB48" s="6"/>
      <c r="AC48" s="6"/>
      <c r="AD48" s="6"/>
      <c r="AE48" s="6">
        <v>36.835</v>
      </c>
      <c r="AF48" s="7">
        <v>36.835</v>
      </c>
      <c r="AG48" s="6">
        <v>36.835</v>
      </c>
      <c r="AH48" s="6">
        <v>36.835</v>
      </c>
      <c r="AI48" s="6">
        <v>36.835</v>
      </c>
      <c r="AJ48" s="6">
        <v>36.835</v>
      </c>
      <c r="AK48" s="7">
        <v>36.835</v>
      </c>
      <c r="AL48" s="6">
        <v>36.835</v>
      </c>
      <c r="AM48" s="6">
        <v>36.835</v>
      </c>
      <c r="AN48" s="6">
        <v>17.843</v>
      </c>
      <c r="AO48" s="6">
        <v>17.843</v>
      </c>
      <c r="AP48" s="7">
        <v>17.843</v>
      </c>
      <c r="AQ48" s="6">
        <v>17.843</v>
      </c>
    </row>
    <row r="49" spans="1:43" ht="15.5">
      <c r="A49" s="9" t="s">
        <v>131</v>
      </c>
      <c r="B49" s="9"/>
      <c r="C49" s="6"/>
      <c r="D49" s="9"/>
      <c r="E49" s="9"/>
      <c r="F49" s="9"/>
      <c r="G49" s="7">
        <v>7.647</v>
      </c>
      <c r="H49" s="6">
        <v>9.068</v>
      </c>
      <c r="I49" s="6">
        <v>10.969</v>
      </c>
      <c r="J49" s="6">
        <v>9.916</v>
      </c>
      <c r="K49" s="6">
        <v>11.748</v>
      </c>
      <c r="L49" s="7">
        <v>11.748</v>
      </c>
      <c r="M49" s="6">
        <v>9.473</v>
      </c>
      <c r="N49" s="6">
        <v>5.966</v>
      </c>
      <c r="O49" s="6">
        <v>6.294</v>
      </c>
      <c r="P49" s="6">
        <v>3.619</v>
      </c>
      <c r="Q49" s="7">
        <v>3.619</v>
      </c>
      <c r="R49" s="6">
        <v>3.768</v>
      </c>
      <c r="S49" s="6">
        <v>6.649</v>
      </c>
      <c r="T49" s="6">
        <v>4.657</v>
      </c>
      <c r="U49" s="6">
        <v>4.673</v>
      </c>
      <c r="V49" s="7">
        <v>4.673</v>
      </c>
      <c r="W49" s="6">
        <v>8.323</v>
      </c>
      <c r="X49" s="6">
        <v>8.252</v>
      </c>
      <c r="Y49" s="6">
        <v>11.628</v>
      </c>
      <c r="Z49" s="6">
        <v>6.414</v>
      </c>
      <c r="AA49" s="7">
        <v>6.414</v>
      </c>
      <c r="AB49" s="6">
        <v>9.32</v>
      </c>
      <c r="AC49" s="6">
        <v>8.847</v>
      </c>
      <c r="AD49" s="6">
        <v>11.827</v>
      </c>
      <c r="AE49" s="6">
        <v>5.602</v>
      </c>
      <c r="AF49" s="7">
        <v>5.602</v>
      </c>
      <c r="AG49" s="6">
        <v>6.416</v>
      </c>
      <c r="AH49" s="6">
        <v>3.869</v>
      </c>
      <c r="AI49" s="6">
        <v>4.701</v>
      </c>
      <c r="AJ49" s="6">
        <v>2.161</v>
      </c>
      <c r="AK49" s="7">
        <v>2.161</v>
      </c>
      <c r="AL49" s="6">
        <v>1.047</v>
      </c>
      <c r="AM49" s="6">
        <v>0</v>
      </c>
      <c r="AN49" s="6">
        <v>0</v>
      </c>
      <c r="AO49" s="6">
        <v>0</v>
      </c>
      <c r="AP49" s="7">
        <v>0</v>
      </c>
      <c r="AQ49" s="6">
        <v>0</v>
      </c>
    </row>
    <row r="50" spans="1:43" ht="15.5">
      <c r="A50" s="9" t="s">
        <v>132</v>
      </c>
      <c r="B50" s="9"/>
      <c r="C50" s="6"/>
      <c r="D50" s="9"/>
      <c r="E50" s="9"/>
      <c r="F50" s="9"/>
      <c r="G50" s="7">
        <v>20.56</v>
      </c>
      <c r="H50" s="6">
        <v>21.012</v>
      </c>
      <c r="I50" s="6">
        <v>20.614</v>
      </c>
      <c r="J50" s="6">
        <v>18.879</v>
      </c>
      <c r="K50" s="6">
        <v>20.512</v>
      </c>
      <c r="L50" s="7">
        <v>21.118</v>
      </c>
      <c r="M50" s="6">
        <v>20.29</v>
      </c>
      <c r="N50" s="6">
        <v>22.176</v>
      </c>
      <c r="O50" s="6">
        <v>23.501</v>
      </c>
      <c r="P50" s="6">
        <v>23.823</v>
      </c>
      <c r="Q50" s="7">
        <v>23.823</v>
      </c>
      <c r="R50" s="6">
        <v>28.131</v>
      </c>
      <c r="S50" s="6">
        <v>26.746</v>
      </c>
      <c r="T50" s="6">
        <v>28.345</v>
      </c>
      <c r="U50" s="6">
        <v>40</v>
      </c>
      <c r="V50" s="7">
        <v>40</v>
      </c>
      <c r="W50" s="6">
        <v>40.02</v>
      </c>
      <c r="X50" s="6">
        <v>39.92</v>
      </c>
      <c r="Y50" s="6">
        <v>38.42</v>
      </c>
      <c r="Z50" s="6">
        <v>37.575</v>
      </c>
      <c r="AA50" s="7">
        <v>37.575</v>
      </c>
      <c r="AB50" s="6">
        <v>37.387</v>
      </c>
      <c r="AC50" s="6">
        <v>36.275</v>
      </c>
      <c r="AD50" s="6">
        <v>36.483</v>
      </c>
      <c r="AE50" s="6">
        <v>21.661</v>
      </c>
      <c r="AF50" s="7">
        <v>21.661</v>
      </c>
      <c r="AG50" s="6">
        <v>20.448</v>
      </c>
      <c r="AH50" s="6">
        <v>19.838</v>
      </c>
      <c r="AI50" s="6">
        <v>19.768</v>
      </c>
      <c r="AJ50" s="6">
        <v>0</v>
      </c>
      <c r="AK50" s="7">
        <v>0</v>
      </c>
      <c r="AL50" s="6">
        <v>0</v>
      </c>
      <c r="AM50" s="6">
        <v>0.411</v>
      </c>
      <c r="AN50" s="6">
        <v>0.356</v>
      </c>
      <c r="AO50" s="6">
        <v>0</v>
      </c>
      <c r="AP50" s="7">
        <v>0</v>
      </c>
      <c r="AQ50" s="6">
        <v>0</v>
      </c>
    </row>
    <row r="51" spans="1:43" ht="15.5">
      <c r="A51" s="9" t="s">
        <v>133</v>
      </c>
      <c r="B51" s="9"/>
      <c r="C51" s="6"/>
      <c r="D51" s="9"/>
      <c r="E51" s="9"/>
      <c r="F51" s="9"/>
      <c r="G51" s="7">
        <v>9.26</v>
      </c>
      <c r="H51" s="6">
        <v>9.628</v>
      </c>
      <c r="I51" s="6">
        <v>6.648</v>
      </c>
      <c r="J51" s="6">
        <v>6.502</v>
      </c>
      <c r="K51" s="6">
        <v>6.167</v>
      </c>
      <c r="L51" s="7">
        <v>6.167</v>
      </c>
      <c r="M51" s="6">
        <v>7.234</v>
      </c>
      <c r="N51" s="6">
        <v>6.142</v>
      </c>
      <c r="O51" s="6">
        <v>6.387</v>
      </c>
      <c r="P51" s="6">
        <v>4.167</v>
      </c>
      <c r="Q51" s="7">
        <v>4.167</v>
      </c>
      <c r="R51" s="6">
        <v>4.267</v>
      </c>
      <c r="S51" s="6">
        <v>4.424</v>
      </c>
      <c r="T51" s="6">
        <v>2.808</v>
      </c>
      <c r="U51" s="6">
        <v>12.287</v>
      </c>
      <c r="V51" s="7">
        <v>12.287</v>
      </c>
      <c r="W51" s="6">
        <v>12.472</v>
      </c>
      <c r="X51" s="6">
        <v>12.535</v>
      </c>
      <c r="Y51" s="6">
        <v>12.561</v>
      </c>
      <c r="Z51" s="6">
        <v>12.81</v>
      </c>
      <c r="AA51" s="7">
        <v>12.81</v>
      </c>
      <c r="AB51" s="6">
        <v>12.747</v>
      </c>
      <c r="AC51" s="6">
        <v>12.828</v>
      </c>
      <c r="AD51" s="6">
        <v>12.632</v>
      </c>
      <c r="AE51" s="6">
        <v>2.832</v>
      </c>
      <c r="AF51" s="7">
        <v>2.832</v>
      </c>
      <c r="AG51" s="6">
        <v>2.28</v>
      </c>
      <c r="AH51" s="6">
        <v>50.566</v>
      </c>
      <c r="AI51" s="6">
        <v>50.339</v>
      </c>
      <c r="AJ51" s="6">
        <v>51.225</v>
      </c>
      <c r="AK51" s="7">
        <v>51.225</v>
      </c>
      <c r="AL51" s="6">
        <v>51.488</v>
      </c>
      <c r="AM51" s="6">
        <v>51.434</v>
      </c>
      <c r="AN51" s="6">
        <v>52.492</v>
      </c>
      <c r="AO51" s="6">
        <v>27.983</v>
      </c>
      <c r="AP51" s="7">
        <v>27.983</v>
      </c>
      <c r="AQ51" s="6">
        <v>28.265</v>
      </c>
    </row>
    <row r="52" spans="1:43" ht="15.5">
      <c r="A52" s="9" t="s">
        <v>134</v>
      </c>
      <c r="B52" s="9"/>
      <c r="C52" s="6"/>
      <c r="D52" s="9"/>
      <c r="E52" s="9"/>
      <c r="F52" s="9"/>
      <c r="G52" s="7">
        <v>11.282</v>
      </c>
      <c r="H52" s="6">
        <v>10.711</v>
      </c>
      <c r="I52" s="6">
        <v>10.959999999999999</v>
      </c>
      <c r="J52" s="6">
        <v>10.329</v>
      </c>
      <c r="K52" s="6">
        <v>9.7</v>
      </c>
      <c r="L52" s="7">
        <v>9.7</v>
      </c>
      <c r="M52" s="6">
        <v>9.701</v>
      </c>
      <c r="N52" s="6">
        <v>9.277000000000001</v>
      </c>
      <c r="O52" s="6">
        <v>9.705</v>
      </c>
      <c r="P52" s="6">
        <v>9.224</v>
      </c>
      <c r="Q52" s="7">
        <v>9.224</v>
      </c>
      <c r="R52" s="6">
        <v>9.5</v>
      </c>
      <c r="S52" s="6">
        <v>8.981</v>
      </c>
      <c r="T52" s="6">
        <v>13.519</v>
      </c>
      <c r="U52" s="6">
        <v>28.275</v>
      </c>
      <c r="V52" s="7">
        <v>28.275</v>
      </c>
      <c r="W52" s="6">
        <v>31.473</v>
      </c>
      <c r="X52" s="6">
        <v>32.932</v>
      </c>
      <c r="Y52" s="6">
        <v>32.393</v>
      </c>
      <c r="Z52" s="6">
        <v>36.229</v>
      </c>
      <c r="AA52" s="7">
        <v>36.229</v>
      </c>
      <c r="AB52" s="6">
        <v>28.387</v>
      </c>
      <c r="AC52" s="6">
        <v>29.491</v>
      </c>
      <c r="AD52" s="6">
        <v>23.628999999999998</v>
      </c>
      <c r="AE52" s="6">
        <v>13.274</v>
      </c>
      <c r="AF52" s="7">
        <v>13.274</v>
      </c>
      <c r="AG52" s="6">
        <v>10.769</v>
      </c>
      <c r="AH52" s="6">
        <v>10.908000000000001</v>
      </c>
      <c r="AI52" s="6">
        <v>32.362</v>
      </c>
      <c r="AJ52" s="6">
        <v>91.754</v>
      </c>
      <c r="AK52" s="7">
        <v>91.754</v>
      </c>
      <c r="AL52" s="6">
        <v>127.304</v>
      </c>
      <c r="AM52" s="6">
        <v>115.505</v>
      </c>
      <c r="AN52" s="6">
        <v>123.134</v>
      </c>
      <c r="AO52" s="6">
        <v>113.991</v>
      </c>
      <c r="AP52" s="7">
        <v>113.991</v>
      </c>
      <c r="AQ52" s="6">
        <v>110.477</v>
      </c>
    </row>
    <row r="53" spans="1:43" ht="15.5">
      <c r="A53" s="45" t="s">
        <v>135</v>
      </c>
      <c r="B53" s="20"/>
      <c r="C53" s="46"/>
      <c r="D53" s="45"/>
      <c r="E53" s="45"/>
      <c r="F53" s="45"/>
      <c r="G53" s="47">
        <v>442.043</v>
      </c>
      <c r="H53" s="46">
        <v>444.129</v>
      </c>
      <c r="I53" s="46">
        <v>426.474</v>
      </c>
      <c r="J53" s="46">
        <v>422.242</v>
      </c>
      <c r="K53" s="46">
        <v>464.081</v>
      </c>
      <c r="L53" s="47">
        <v>464.687</v>
      </c>
      <c r="M53" s="46">
        <v>462.652</v>
      </c>
      <c r="N53" s="46">
        <v>450.676</v>
      </c>
      <c r="O53" s="46">
        <v>433.492</v>
      </c>
      <c r="P53" s="46">
        <v>455.68</v>
      </c>
      <c r="Q53" s="47">
        <v>455.68</v>
      </c>
      <c r="R53" s="46">
        <v>630.192</v>
      </c>
      <c r="S53" s="46">
        <v>418.497</v>
      </c>
      <c r="T53" s="46">
        <v>421.057</v>
      </c>
      <c r="U53" s="46">
        <v>583.3190000000001</v>
      </c>
      <c r="V53" s="47">
        <v>583.3190000000001</v>
      </c>
      <c r="W53" s="46">
        <v>735.0249999999999</v>
      </c>
      <c r="X53" s="46">
        <v>732.1159999999999</v>
      </c>
      <c r="Y53" s="46">
        <v>785.364</v>
      </c>
      <c r="Z53" s="46">
        <v>798.077</v>
      </c>
      <c r="AA53" s="47">
        <v>798.077</v>
      </c>
      <c r="AB53" s="46">
        <v>866.615</v>
      </c>
      <c r="AC53" s="46">
        <v>899.377</v>
      </c>
      <c r="AD53" s="46">
        <v>915.3969999999999</v>
      </c>
      <c r="AE53" s="46">
        <v>714.1610000000001</v>
      </c>
      <c r="AF53" s="47">
        <v>714.1610000000001</v>
      </c>
      <c r="AG53" s="46">
        <v>698.3570000000001</v>
      </c>
      <c r="AH53" s="46">
        <v>627.255</v>
      </c>
      <c r="AI53" s="46">
        <v>634.677</v>
      </c>
      <c r="AJ53" s="46">
        <v>634.244</v>
      </c>
      <c r="AK53" s="47">
        <v>634.244</v>
      </c>
      <c r="AL53" s="46">
        <v>536.378</v>
      </c>
      <c r="AM53" s="46">
        <v>494.164</v>
      </c>
      <c r="AN53" s="46">
        <v>473.749</v>
      </c>
      <c r="AO53" s="46">
        <v>445.925</v>
      </c>
      <c r="AP53" s="47">
        <v>445.925</v>
      </c>
      <c r="AQ53" s="46">
        <v>525.053</v>
      </c>
    </row>
    <row r="54" spans="1:43" ht="15.5" hidden="1">
      <c r="A54" s="17" t="s">
        <v>136</v>
      </c>
      <c r="B54" s="17"/>
      <c r="C54" s="25"/>
      <c r="D54" s="17"/>
      <c r="E54" s="17"/>
      <c r="F54" s="17"/>
      <c r="G54" s="26">
        <v>0</v>
      </c>
      <c r="H54" s="25">
        <v>0</v>
      </c>
      <c r="I54" s="25">
        <v>0</v>
      </c>
      <c r="J54" s="25">
        <v>0</v>
      </c>
      <c r="K54" s="25">
        <v>0</v>
      </c>
      <c r="L54" s="26">
        <v>0</v>
      </c>
      <c r="M54" s="25">
        <v>0</v>
      </c>
      <c r="N54" s="25">
        <v>0</v>
      </c>
      <c r="O54" s="25">
        <v>0</v>
      </c>
      <c r="P54" s="25">
        <v>0</v>
      </c>
      <c r="Q54" s="26">
        <v>0</v>
      </c>
      <c r="R54" s="25">
        <v>0</v>
      </c>
      <c r="S54" s="25">
        <v>0</v>
      </c>
      <c r="T54" s="25">
        <v>0</v>
      </c>
      <c r="U54" s="25">
        <v>0</v>
      </c>
      <c r="V54" s="26">
        <v>0</v>
      </c>
      <c r="W54" s="25">
        <v>0</v>
      </c>
      <c r="X54" s="25">
        <v>0</v>
      </c>
      <c r="Y54" s="25">
        <v>0</v>
      </c>
      <c r="Z54" s="25"/>
      <c r="AA54" s="26"/>
      <c r="AB54" s="25"/>
      <c r="AC54" s="25"/>
      <c r="AD54" s="25"/>
      <c r="AE54" s="25">
        <v>710.6260000000001</v>
      </c>
      <c r="AF54" s="26">
        <v>710.6260000000001</v>
      </c>
      <c r="AG54" s="25"/>
      <c r="AH54" s="25"/>
      <c r="AI54" s="25"/>
      <c r="AJ54" s="25"/>
      <c r="AK54" s="26"/>
      <c r="AL54" s="25"/>
      <c r="AM54" s="25">
        <v>0</v>
      </c>
      <c r="AN54" s="25"/>
      <c r="AO54" s="25">
        <v>0</v>
      </c>
      <c r="AP54" s="26">
        <v>0</v>
      </c>
      <c r="AQ54" s="25">
        <v>0</v>
      </c>
    </row>
    <row r="55" spans="1:43" ht="15.5">
      <c r="A55" s="17" t="s">
        <v>137</v>
      </c>
      <c r="B55" s="17"/>
      <c r="C55" s="67"/>
      <c r="D55" s="17"/>
      <c r="E55" s="17"/>
      <c r="F55" s="17"/>
      <c r="G55" s="112">
        <v>16.169999999999998</v>
      </c>
      <c r="H55" s="67">
        <v>20.495</v>
      </c>
      <c r="I55" s="67">
        <v>18.241</v>
      </c>
      <c r="J55" s="67">
        <v>22.312</v>
      </c>
      <c r="K55" s="67">
        <v>21.782000000000004</v>
      </c>
      <c r="L55" s="112">
        <v>21.782000000000004</v>
      </c>
      <c r="M55" s="67">
        <v>26.314999999999998</v>
      </c>
      <c r="N55" s="67">
        <v>22.721</v>
      </c>
      <c r="O55" s="67">
        <v>46.285</v>
      </c>
      <c r="P55" s="67">
        <v>15.187999999999999</v>
      </c>
      <c r="Q55" s="112">
        <v>15.187999999999999</v>
      </c>
      <c r="R55" s="67">
        <v>20.079</v>
      </c>
      <c r="S55" s="67">
        <v>13.806</v>
      </c>
      <c r="T55" s="67">
        <v>14.568999999999999</v>
      </c>
      <c r="U55" s="67">
        <v>157.58499999999998</v>
      </c>
      <c r="V55" s="112">
        <v>157.58499999999998</v>
      </c>
      <c r="W55" s="67">
        <v>30.339</v>
      </c>
      <c r="X55" s="67">
        <v>31.732000000000003</v>
      </c>
      <c r="Y55" s="67">
        <v>34.800000000000004</v>
      </c>
      <c r="Z55" s="67">
        <v>34.32299999999999</v>
      </c>
      <c r="AA55" s="112">
        <v>34.32299999999999</v>
      </c>
      <c r="AB55" s="67">
        <v>35.75</v>
      </c>
      <c r="AC55" s="67">
        <v>70.363</v>
      </c>
      <c r="AD55" s="67">
        <v>85.161</v>
      </c>
      <c r="AE55" s="67">
        <v>85.469</v>
      </c>
      <c r="AF55" s="112">
        <v>85.469</v>
      </c>
      <c r="AG55" s="67">
        <v>81.09400000000001</v>
      </c>
      <c r="AH55" s="67">
        <v>52.109</v>
      </c>
      <c r="AI55" s="67">
        <v>46.71</v>
      </c>
      <c r="AJ55" s="67">
        <v>45.98</v>
      </c>
      <c r="AK55" s="112">
        <v>45.98</v>
      </c>
      <c r="AL55" s="67">
        <v>157.23399999999998</v>
      </c>
      <c r="AM55" s="67">
        <v>129.506</v>
      </c>
      <c r="AN55" s="67">
        <v>128.744</v>
      </c>
      <c r="AO55" s="67">
        <v>111.09299999999999</v>
      </c>
      <c r="AP55" s="112">
        <v>111.09299999999999</v>
      </c>
      <c r="AQ55" s="67">
        <v>109.065</v>
      </c>
    </row>
    <row r="56" spans="1:43" ht="15.5">
      <c r="A56" s="17" t="s">
        <v>138</v>
      </c>
      <c r="B56" s="17"/>
      <c r="C56" s="67"/>
      <c r="D56" s="17"/>
      <c r="E56" s="17"/>
      <c r="F56" s="17"/>
      <c r="G56" s="112">
        <v>5.923</v>
      </c>
      <c r="H56" s="67">
        <v>2.961</v>
      </c>
      <c r="I56" s="67">
        <v>2.889</v>
      </c>
      <c r="J56" s="67">
        <v>3.497</v>
      </c>
      <c r="K56" s="67">
        <v>14.741</v>
      </c>
      <c r="L56" s="112">
        <v>14.741</v>
      </c>
      <c r="M56" s="67">
        <v>10.534</v>
      </c>
      <c r="N56" s="67">
        <v>2.892</v>
      </c>
      <c r="O56" s="67">
        <v>2.647</v>
      </c>
      <c r="P56" s="67">
        <v>2.193</v>
      </c>
      <c r="Q56" s="112">
        <v>2.193</v>
      </c>
      <c r="R56" s="67">
        <v>2.217</v>
      </c>
      <c r="S56" s="67">
        <v>4.953</v>
      </c>
      <c r="T56" s="67">
        <v>11.471</v>
      </c>
      <c r="U56" s="67">
        <v>18.976</v>
      </c>
      <c r="V56" s="112">
        <v>18.976</v>
      </c>
      <c r="W56" s="67">
        <v>22.641</v>
      </c>
      <c r="X56" s="67">
        <v>13.773</v>
      </c>
      <c r="Y56" s="67">
        <v>23.192</v>
      </c>
      <c r="Z56" s="67">
        <v>9.947</v>
      </c>
      <c r="AA56" s="112">
        <v>9.947</v>
      </c>
      <c r="AB56" s="67">
        <v>18.237</v>
      </c>
      <c r="AC56" s="67">
        <v>8.135</v>
      </c>
      <c r="AD56" s="67">
        <v>1.839</v>
      </c>
      <c r="AE56" s="67">
        <v>8.097</v>
      </c>
      <c r="AF56" s="112">
        <v>8.097</v>
      </c>
      <c r="AG56" s="67">
        <v>38.851</v>
      </c>
      <c r="AH56" s="67">
        <v>50.355</v>
      </c>
      <c r="AI56" s="67">
        <v>46.154</v>
      </c>
      <c r="AJ56" s="67">
        <v>9.592</v>
      </c>
      <c r="AK56" s="112">
        <v>9.592</v>
      </c>
      <c r="AL56" s="67">
        <v>7.774</v>
      </c>
      <c r="AM56" s="67">
        <v>8.678</v>
      </c>
      <c r="AN56" s="67">
        <v>9.663</v>
      </c>
      <c r="AO56" s="67">
        <v>0.358</v>
      </c>
      <c r="AP56" s="112">
        <v>0.358</v>
      </c>
      <c r="AQ56" s="67">
        <v>0.003</v>
      </c>
    </row>
    <row r="57" spans="1:43" ht="15.5">
      <c r="A57" s="17" t="s">
        <v>139</v>
      </c>
      <c r="B57" s="17"/>
      <c r="C57" s="67"/>
      <c r="D57" s="17"/>
      <c r="E57" s="17"/>
      <c r="F57" s="17"/>
      <c r="G57" s="112">
        <v>169.087</v>
      </c>
      <c r="H57" s="67">
        <v>192.466</v>
      </c>
      <c r="I57" s="67">
        <v>177.21699999999998</v>
      </c>
      <c r="J57" s="67">
        <v>165.727</v>
      </c>
      <c r="K57" s="67">
        <v>162.187</v>
      </c>
      <c r="L57" s="112">
        <v>162.187</v>
      </c>
      <c r="M57" s="67">
        <v>165.953</v>
      </c>
      <c r="N57" s="67">
        <v>159.464</v>
      </c>
      <c r="O57" s="67">
        <v>165.196</v>
      </c>
      <c r="P57" s="67">
        <v>180.289</v>
      </c>
      <c r="Q57" s="112">
        <v>180.289</v>
      </c>
      <c r="R57" s="67">
        <v>205.128</v>
      </c>
      <c r="S57" s="67">
        <v>232.819</v>
      </c>
      <c r="T57" s="67">
        <v>204.334</v>
      </c>
      <c r="U57" s="67">
        <v>242.8</v>
      </c>
      <c r="V57" s="112">
        <v>242.8</v>
      </c>
      <c r="W57" s="67">
        <v>226.93</v>
      </c>
      <c r="X57" s="67">
        <v>250.869</v>
      </c>
      <c r="Y57" s="67">
        <v>238.488</v>
      </c>
      <c r="Z57" s="67">
        <v>234.69</v>
      </c>
      <c r="AA57" s="112">
        <v>234.69</v>
      </c>
      <c r="AB57" s="67">
        <v>240.056</v>
      </c>
      <c r="AC57" s="67">
        <v>289.07</v>
      </c>
      <c r="AD57" s="67">
        <v>290.374</v>
      </c>
      <c r="AE57" s="67">
        <v>279.34799999999996</v>
      </c>
      <c r="AF57" s="112">
        <v>279.34799999999996</v>
      </c>
      <c r="AG57" s="67">
        <v>244.691</v>
      </c>
      <c r="AH57" s="67">
        <v>250.1</v>
      </c>
      <c r="AI57" s="67">
        <v>237.791</v>
      </c>
      <c r="AJ57" s="67">
        <v>277.474</v>
      </c>
      <c r="AK57" s="112">
        <v>277.474</v>
      </c>
      <c r="AL57" s="67">
        <v>260.199</v>
      </c>
      <c r="AM57" s="67">
        <v>300.64251900000005</v>
      </c>
      <c r="AN57" s="67">
        <v>347.743</v>
      </c>
      <c r="AO57" s="67">
        <v>361.598</v>
      </c>
      <c r="AP57" s="112">
        <v>361.598</v>
      </c>
      <c r="AQ57" s="67">
        <v>305.972</v>
      </c>
    </row>
    <row r="58" spans="1:43" ht="15.5">
      <c r="A58" s="17" t="s">
        <v>140</v>
      </c>
      <c r="B58" s="17"/>
      <c r="C58" s="67"/>
      <c r="D58" s="17"/>
      <c r="E58" s="17"/>
      <c r="F58" s="17"/>
      <c r="G58" s="112"/>
      <c r="H58" s="67"/>
      <c r="I58" s="67"/>
      <c r="J58" s="67"/>
      <c r="K58" s="67"/>
      <c r="L58" s="112"/>
      <c r="M58" s="67"/>
      <c r="N58" s="67"/>
      <c r="O58" s="67"/>
      <c r="P58" s="67"/>
      <c r="Q58" s="112"/>
      <c r="R58" s="67"/>
      <c r="S58" s="67"/>
      <c r="T58" s="67"/>
      <c r="U58" s="67"/>
      <c r="V58" s="112"/>
      <c r="W58" s="67"/>
      <c r="X58" s="67"/>
      <c r="Y58" s="67"/>
      <c r="Z58" s="67"/>
      <c r="AA58" s="112"/>
      <c r="AB58" s="67"/>
      <c r="AC58" s="67"/>
      <c r="AD58" s="67"/>
      <c r="AE58" s="67"/>
      <c r="AF58" s="112"/>
      <c r="AG58" s="67"/>
      <c r="AH58" s="67">
        <v>0.608</v>
      </c>
      <c r="AI58" s="67">
        <v>0.926</v>
      </c>
      <c r="AJ58" s="67">
        <v>1.261</v>
      </c>
      <c r="AK58" s="112">
        <v>1.261</v>
      </c>
      <c r="AL58" s="67">
        <v>0.29</v>
      </c>
      <c r="AM58" s="67">
        <v>0.608</v>
      </c>
      <c r="AN58" s="67">
        <v>0.2</v>
      </c>
      <c r="AO58" s="67">
        <v>0.363</v>
      </c>
      <c r="AP58" s="112">
        <v>0.363</v>
      </c>
      <c r="AQ58" s="67">
        <v>0.099</v>
      </c>
    </row>
    <row r="59" spans="1:43" ht="15.5">
      <c r="A59" s="17" t="s">
        <v>34</v>
      </c>
      <c r="B59" s="17"/>
      <c r="C59" s="67"/>
      <c r="D59" s="17"/>
      <c r="E59" s="17"/>
      <c r="F59" s="17"/>
      <c r="G59" s="112">
        <v>0.057</v>
      </c>
      <c r="H59" s="67">
        <v>3.728</v>
      </c>
      <c r="I59" s="67">
        <v>0.874</v>
      </c>
      <c r="J59" s="67">
        <v>3.342</v>
      </c>
      <c r="K59" s="67">
        <v>0.117</v>
      </c>
      <c r="L59" s="112">
        <v>0.117</v>
      </c>
      <c r="M59" s="67">
        <v>3.797</v>
      </c>
      <c r="N59" s="67">
        <v>7.081</v>
      </c>
      <c r="O59" s="67">
        <v>13.813</v>
      </c>
      <c r="P59" s="67">
        <v>0.437</v>
      </c>
      <c r="Q59" s="112">
        <v>0.437</v>
      </c>
      <c r="R59" s="67">
        <v>7.684</v>
      </c>
      <c r="S59" s="67">
        <v>6.517</v>
      </c>
      <c r="T59" s="67">
        <v>16.77625</v>
      </c>
      <c r="U59" s="67">
        <v>1.8</v>
      </c>
      <c r="V59" s="112">
        <v>1.8</v>
      </c>
      <c r="W59" s="67">
        <v>6.652</v>
      </c>
      <c r="X59" s="67">
        <v>3.54375</v>
      </c>
      <c r="Y59" s="67">
        <v>4.0905</v>
      </c>
      <c r="Z59" s="67">
        <v>0.438</v>
      </c>
      <c r="AA59" s="112">
        <v>0.438</v>
      </c>
      <c r="AB59" s="67">
        <v>0.016</v>
      </c>
      <c r="AC59" s="67">
        <v>0.625</v>
      </c>
      <c r="AD59" s="67">
        <v>0.871</v>
      </c>
      <c r="AE59" s="67">
        <v>5.635</v>
      </c>
      <c r="AF59" s="112">
        <v>5.635</v>
      </c>
      <c r="AG59" s="67">
        <v>5.942</v>
      </c>
      <c r="AH59" s="67">
        <v>7.272</v>
      </c>
      <c r="AI59" s="67">
        <v>0.811</v>
      </c>
      <c r="AJ59" s="67">
        <v>0.078</v>
      </c>
      <c r="AK59" s="112">
        <v>0.078</v>
      </c>
      <c r="AL59" s="67">
        <v>2.688</v>
      </c>
      <c r="AM59" s="67">
        <v>11.327</v>
      </c>
      <c r="AN59" s="67">
        <v>14.393</v>
      </c>
      <c r="AO59" s="67">
        <v>0.013</v>
      </c>
      <c r="AP59" s="112">
        <v>0.013</v>
      </c>
      <c r="AQ59" s="67">
        <v>8.626</v>
      </c>
    </row>
    <row r="60" spans="1:43" ht="15.5">
      <c r="A60" s="17" t="s">
        <v>141</v>
      </c>
      <c r="B60" s="17"/>
      <c r="C60" s="129"/>
      <c r="D60" s="17"/>
      <c r="E60" s="17"/>
      <c r="F60" s="17"/>
      <c r="G60" s="130">
        <v>6.3</v>
      </c>
      <c r="H60" s="129">
        <v>8.505</v>
      </c>
      <c r="I60" s="129">
        <v>7.341</v>
      </c>
      <c r="J60" s="129">
        <v>7.074999999999999</v>
      </c>
      <c r="K60" s="129">
        <v>7.261</v>
      </c>
      <c r="L60" s="130">
        <v>7.261</v>
      </c>
      <c r="M60" s="129">
        <v>7.264</v>
      </c>
      <c r="N60" s="129">
        <v>6.55</v>
      </c>
      <c r="O60" s="129">
        <v>7.772</v>
      </c>
      <c r="P60" s="129">
        <v>7.086</v>
      </c>
      <c r="Q60" s="130">
        <v>7.086</v>
      </c>
      <c r="R60" s="129">
        <v>9.716</v>
      </c>
      <c r="S60" s="129">
        <v>9.989</v>
      </c>
      <c r="T60" s="129">
        <v>14.587</v>
      </c>
      <c r="U60" s="129">
        <v>22.4</v>
      </c>
      <c r="V60" s="130">
        <v>22.4</v>
      </c>
      <c r="W60" s="129">
        <v>24.559</v>
      </c>
      <c r="X60" s="129">
        <v>23.716</v>
      </c>
      <c r="Y60" s="129">
        <v>23.72</v>
      </c>
      <c r="Z60" s="129">
        <v>25.708</v>
      </c>
      <c r="AA60" s="130">
        <v>25.708</v>
      </c>
      <c r="AB60" s="129">
        <v>28.12</v>
      </c>
      <c r="AC60" s="129">
        <v>25.396</v>
      </c>
      <c r="AD60" s="129">
        <v>27.594</v>
      </c>
      <c r="AE60" s="129">
        <v>29.354</v>
      </c>
      <c r="AF60" s="130">
        <v>29.354</v>
      </c>
      <c r="AG60" s="129">
        <v>32.047</v>
      </c>
      <c r="AH60" s="129">
        <v>14.476</v>
      </c>
      <c r="AI60" s="129">
        <v>16.953</v>
      </c>
      <c r="AJ60" s="129">
        <v>18.822</v>
      </c>
      <c r="AK60" s="130">
        <v>18.822</v>
      </c>
      <c r="AL60" s="129">
        <v>22.262</v>
      </c>
      <c r="AM60" s="129">
        <v>17.067</v>
      </c>
      <c r="AN60" s="129">
        <v>18.869</v>
      </c>
      <c r="AO60" s="129">
        <v>42.8</v>
      </c>
      <c r="AP60" s="130">
        <v>42.8</v>
      </c>
      <c r="AQ60" s="129">
        <v>46.65</v>
      </c>
    </row>
    <row r="61" spans="1:43" ht="16" thickBot="1">
      <c r="A61" s="56" t="s">
        <v>142</v>
      </c>
      <c r="B61" s="20"/>
      <c r="C61" s="57"/>
      <c r="D61" s="56"/>
      <c r="E61" s="56"/>
      <c r="F61" s="56"/>
      <c r="G61" s="100">
        <v>197.53699999999998</v>
      </c>
      <c r="H61" s="57">
        <v>228.155</v>
      </c>
      <c r="I61" s="57">
        <v>206.56199999999998</v>
      </c>
      <c r="J61" s="57">
        <v>201.953</v>
      </c>
      <c r="K61" s="57">
        <v>206.088</v>
      </c>
      <c r="L61" s="100">
        <v>206.088</v>
      </c>
      <c r="M61" s="57">
        <v>213.863</v>
      </c>
      <c r="N61" s="57">
        <v>198.708</v>
      </c>
      <c r="O61" s="57">
        <v>235.713</v>
      </c>
      <c r="P61" s="57">
        <v>205.182</v>
      </c>
      <c r="Q61" s="100">
        <v>205.182</v>
      </c>
      <c r="R61" s="57">
        <v>244.824</v>
      </c>
      <c r="S61" s="57">
        <v>268.084</v>
      </c>
      <c r="T61" s="57">
        <v>261.73725</v>
      </c>
      <c r="U61" s="57">
        <v>443.561</v>
      </c>
      <c r="V61" s="100">
        <v>443.561</v>
      </c>
      <c r="W61" s="57">
        <v>311.12100000000004</v>
      </c>
      <c r="X61" s="57">
        <v>323.63375</v>
      </c>
      <c r="Y61" s="57">
        <v>324.29050000000007</v>
      </c>
      <c r="Z61" s="57">
        <v>305.106</v>
      </c>
      <c r="AA61" s="100">
        <v>305.106</v>
      </c>
      <c r="AB61" s="57">
        <v>322.17900000000003</v>
      </c>
      <c r="AC61" s="57">
        <v>393.589</v>
      </c>
      <c r="AD61" s="57">
        <v>405.839</v>
      </c>
      <c r="AE61" s="57">
        <v>407.9029999999999</v>
      </c>
      <c r="AF61" s="100">
        <v>407.9029999999999</v>
      </c>
      <c r="AG61" s="57">
        <v>402.9150000000001</v>
      </c>
      <c r="AH61" s="57">
        <v>374.91999999999996</v>
      </c>
      <c r="AI61" s="57">
        <v>349.3449999999999</v>
      </c>
      <c r="AJ61" s="57">
        <v>353.207</v>
      </c>
      <c r="AK61" s="100">
        <v>353.207</v>
      </c>
      <c r="AL61" s="57">
        <v>450.447</v>
      </c>
      <c r="AM61" s="57">
        <v>467.8285190000001</v>
      </c>
      <c r="AN61" s="57">
        <v>519.612</v>
      </c>
      <c r="AO61" s="57">
        <v>516.2249999999999</v>
      </c>
      <c r="AP61" s="100">
        <v>516.2249999999999</v>
      </c>
      <c r="AQ61" s="57">
        <v>470.4149999999999</v>
      </c>
    </row>
    <row r="62" spans="1:43" ht="16" thickBot="1">
      <c r="A62" s="126" t="s">
        <v>143</v>
      </c>
      <c r="B62" s="20"/>
      <c r="C62" s="127"/>
      <c r="D62" s="126"/>
      <c r="E62" s="126"/>
      <c r="F62" s="126"/>
      <c r="G62" s="128">
        <v>1207.798</v>
      </c>
      <c r="H62" s="127">
        <v>1228.434</v>
      </c>
      <c r="I62" s="127">
        <v>1184.0459999999998</v>
      </c>
      <c r="J62" s="127">
        <v>1179.585</v>
      </c>
      <c r="K62" s="127">
        <v>1231.734</v>
      </c>
      <c r="L62" s="128">
        <v>1232.34</v>
      </c>
      <c r="M62" s="127">
        <v>1247.21</v>
      </c>
      <c r="N62" s="127">
        <v>1250.594</v>
      </c>
      <c r="O62" s="127">
        <v>1288.792</v>
      </c>
      <c r="P62" s="127">
        <v>1303.089</v>
      </c>
      <c r="Q62" s="128">
        <v>1303.089</v>
      </c>
      <c r="R62" s="127">
        <v>1543.86</v>
      </c>
      <c r="S62" s="127">
        <v>1355.954</v>
      </c>
      <c r="T62" s="127">
        <v>1365.93125</v>
      </c>
      <c r="U62" s="127">
        <v>1724.201</v>
      </c>
      <c r="V62" s="128">
        <v>1724.201</v>
      </c>
      <c r="W62" s="127">
        <v>1743.212</v>
      </c>
      <c r="X62" s="127">
        <v>1757.3909999999998</v>
      </c>
      <c r="Y62" s="127">
        <v>1788.5520000000001</v>
      </c>
      <c r="Z62" s="127">
        <v>1778.116</v>
      </c>
      <c r="AA62" s="128">
        <v>1778.116</v>
      </c>
      <c r="AB62" s="127">
        <v>1841.739</v>
      </c>
      <c r="AC62" s="127">
        <v>1939.8719999999998</v>
      </c>
      <c r="AD62" s="127">
        <v>1955.5159999999998</v>
      </c>
      <c r="AE62" s="127">
        <v>1972.1929999999998</v>
      </c>
      <c r="AF62" s="128">
        <v>1972.1929999999998</v>
      </c>
      <c r="AG62" s="127">
        <v>1913.475</v>
      </c>
      <c r="AH62" s="127">
        <v>1608.8650000000002</v>
      </c>
      <c r="AI62" s="127">
        <v>1591.792</v>
      </c>
      <c r="AJ62" s="127">
        <v>1612.9699999999998</v>
      </c>
      <c r="AK62" s="128">
        <v>1612.9699999999998</v>
      </c>
      <c r="AL62" s="127">
        <v>1631.614</v>
      </c>
      <c r="AM62" s="127">
        <v>1623.8650000000002</v>
      </c>
      <c r="AN62" s="127">
        <v>1644.5529999999999</v>
      </c>
      <c r="AO62" s="127">
        <v>1780.308</v>
      </c>
      <c r="AP62" s="128">
        <v>1780.308</v>
      </c>
      <c r="AQ62" s="127">
        <v>1792.6399999999999</v>
      </c>
    </row>
    <row r="63" ht="15" thickBot="1"/>
    <row r="64" spans="1:43" ht="16" thickBot="1">
      <c r="A64" s="126" t="s">
        <v>203</v>
      </c>
      <c r="B64" s="20"/>
      <c r="C64" s="127"/>
      <c r="D64" s="126"/>
      <c r="E64" s="126"/>
      <c r="F64" s="126"/>
      <c r="G64" s="128">
        <f>G47+G55-G41-G42-G33</f>
        <v>241.2</v>
      </c>
      <c r="H64" s="127">
        <f aca="true" t="shared" si="2" ref="H64:AQ64">H47+H55-H41-H42-H33</f>
        <v>241.871</v>
      </c>
      <c r="I64" s="127">
        <f t="shared" si="2"/>
        <v>259.41100000000006</v>
      </c>
      <c r="J64" s="127">
        <f t="shared" si="2"/>
        <v>233.53999999999996</v>
      </c>
      <c r="K64" s="127">
        <f t="shared" si="2"/>
        <v>218.292</v>
      </c>
      <c r="L64" s="128">
        <f t="shared" si="2"/>
        <v>218.292</v>
      </c>
      <c r="M64" s="127">
        <f t="shared" si="2"/>
        <v>207.986</v>
      </c>
      <c r="N64" s="127">
        <f t="shared" si="2"/>
        <v>188.03000000000003</v>
      </c>
      <c r="O64" s="127">
        <f t="shared" si="2"/>
        <v>183.46699999999998</v>
      </c>
      <c r="P64" s="127">
        <f t="shared" si="2"/>
        <v>153.13199999999995</v>
      </c>
      <c r="Q64" s="128">
        <f t="shared" si="2"/>
        <v>153.13199999999995</v>
      </c>
      <c r="R64" s="127">
        <f t="shared" si="2"/>
        <v>125.59099999999984</v>
      </c>
      <c r="S64" s="127">
        <f t="shared" si="2"/>
        <v>152.32499999999996</v>
      </c>
      <c r="T64" s="127">
        <f t="shared" si="2"/>
        <v>156.75800000000004</v>
      </c>
      <c r="U64" s="127">
        <f t="shared" si="2"/>
        <v>304.82200000000006</v>
      </c>
      <c r="V64" s="128">
        <f t="shared" si="2"/>
        <v>304.82200000000006</v>
      </c>
      <c r="W64" s="127">
        <f t="shared" si="2"/>
        <v>400.142</v>
      </c>
      <c r="X64" s="127">
        <f t="shared" si="2"/>
        <v>464.8459999999999</v>
      </c>
      <c r="Y64" s="127">
        <f t="shared" si="2"/>
        <v>518.487</v>
      </c>
      <c r="Z64" s="127">
        <f t="shared" si="2"/>
        <v>512.7079999999999</v>
      </c>
      <c r="AA64" s="128">
        <f t="shared" si="2"/>
        <v>512.7079999999999</v>
      </c>
      <c r="AB64" s="127">
        <f t="shared" si="2"/>
        <v>533.8979999999999</v>
      </c>
      <c r="AC64" s="127">
        <f t="shared" si="2"/>
        <v>540.028</v>
      </c>
      <c r="AD64" s="127">
        <f t="shared" si="2"/>
        <v>556.239</v>
      </c>
      <c r="AE64" s="127">
        <f t="shared" si="2"/>
        <v>168.5909999999999</v>
      </c>
      <c r="AF64" s="128">
        <f>AF47+AF55-AF41-AF42-AF33</f>
        <v>168.5909999999999</v>
      </c>
      <c r="AG64" s="127">
        <f t="shared" si="2"/>
        <v>227.38400000000001</v>
      </c>
      <c r="AH64" s="127">
        <f t="shared" si="2"/>
        <v>176.09599999999995</v>
      </c>
      <c r="AI64" s="127">
        <f t="shared" si="2"/>
        <v>162.19400000000007</v>
      </c>
      <c r="AJ64" s="127">
        <f t="shared" si="2"/>
        <v>101.68</v>
      </c>
      <c r="AK64" s="128">
        <f t="shared" si="2"/>
        <v>101.68</v>
      </c>
      <c r="AL64" s="127">
        <f t="shared" si="2"/>
        <v>46.51600000000002</v>
      </c>
      <c r="AM64" s="127">
        <f t="shared" si="2"/>
        <v>-10.162999999999954</v>
      </c>
      <c r="AN64" s="127">
        <f t="shared" si="2"/>
        <v>-72.02100000000002</v>
      </c>
      <c r="AO64" s="127">
        <f t="shared" si="2"/>
        <v>-29.97999999999996</v>
      </c>
      <c r="AP64" s="128">
        <f t="shared" si="2"/>
        <v>-29.97999999999996</v>
      </c>
      <c r="AQ64" s="127">
        <f t="shared" si="2"/>
        <v>127.65200000000004</v>
      </c>
    </row>
    <row r="65" spans="31:41" ht="15" thickBot="1">
      <c r="AE65" s="131"/>
      <c r="AF65" s="131"/>
      <c r="AM65" s="131"/>
      <c r="AN65" s="132"/>
      <c r="AO65" s="132"/>
    </row>
    <row r="66" spans="1:43" ht="16" thickBot="1">
      <c r="A66" s="77" t="s">
        <v>144</v>
      </c>
      <c r="B66" s="2"/>
      <c r="C66" s="3" t="str">
        <f>C1</f>
        <v>1Q15</v>
      </c>
      <c r="D66" s="3" t="str">
        <f>D1</f>
        <v>2Q15</v>
      </c>
      <c r="E66" s="3" t="str">
        <f>E1</f>
        <v>3Q15</v>
      </c>
      <c r="F66" s="3" t="str">
        <f>F1</f>
        <v>4Q15</v>
      </c>
      <c r="G66" s="4">
        <f>G1</f>
        <v>2015</v>
      </c>
      <c r="H66" s="3" t="str">
        <f aca="true" t="shared" si="3" ref="H66:AP66">H1</f>
        <v>1Q16</v>
      </c>
      <c r="I66" s="3" t="str">
        <f t="shared" si="3"/>
        <v>2Q16</v>
      </c>
      <c r="J66" s="3" t="str">
        <f t="shared" si="3"/>
        <v>3Q16</v>
      </c>
      <c r="K66" s="3" t="str">
        <f t="shared" si="3"/>
        <v>4Q16</v>
      </c>
      <c r="L66" s="4">
        <f t="shared" si="3"/>
        <v>2016</v>
      </c>
      <c r="M66" s="3" t="str">
        <f t="shared" si="3"/>
        <v>1Q17</v>
      </c>
      <c r="N66" s="3" t="str">
        <f t="shared" si="3"/>
        <v>2Q17</v>
      </c>
      <c r="O66" s="3" t="str">
        <f t="shared" si="3"/>
        <v>3Q17</v>
      </c>
      <c r="P66" s="3" t="str">
        <f t="shared" si="3"/>
        <v>4Q17</v>
      </c>
      <c r="Q66" s="4">
        <f t="shared" si="3"/>
        <v>2017</v>
      </c>
      <c r="R66" s="3" t="str">
        <f t="shared" si="3"/>
        <v>1Q18</v>
      </c>
      <c r="S66" s="3" t="str">
        <f t="shared" si="3"/>
        <v>2Q18</v>
      </c>
      <c r="T66" s="3">
        <f>Q1</f>
        <v>2017</v>
      </c>
      <c r="U66" s="3" t="str">
        <f t="shared" si="3"/>
        <v>4Q18</v>
      </c>
      <c r="V66" s="4">
        <f t="shared" si="3"/>
        <v>2018</v>
      </c>
      <c r="W66" s="3" t="str">
        <f t="shared" si="3"/>
        <v>1Q19</v>
      </c>
      <c r="X66" s="3" t="str">
        <f t="shared" si="3"/>
        <v>2Q19</v>
      </c>
      <c r="Y66" s="3" t="str">
        <f t="shared" si="3"/>
        <v>3Q19</v>
      </c>
      <c r="Z66" s="3" t="str">
        <f t="shared" si="3"/>
        <v>4Q19</v>
      </c>
      <c r="AA66" s="4">
        <f t="shared" si="3"/>
        <v>2019</v>
      </c>
      <c r="AB66" s="3" t="str">
        <f t="shared" si="3"/>
        <v>1Q20</v>
      </c>
      <c r="AC66" s="3" t="str">
        <f t="shared" si="3"/>
        <v>2Q20</v>
      </c>
      <c r="AD66" s="3" t="str">
        <f t="shared" si="3"/>
        <v>3Q20</v>
      </c>
      <c r="AE66" s="3" t="str">
        <f t="shared" si="3"/>
        <v>4Q20</v>
      </c>
      <c r="AF66" s="4">
        <f t="shared" si="3"/>
        <v>2020</v>
      </c>
      <c r="AG66" s="3" t="str">
        <f t="shared" si="3"/>
        <v>1Q21</v>
      </c>
      <c r="AH66" s="3" t="str">
        <f t="shared" si="3"/>
        <v>2Q21</v>
      </c>
      <c r="AI66" s="3" t="str">
        <f t="shared" si="3"/>
        <v>3Q21</v>
      </c>
      <c r="AJ66" s="3" t="str">
        <f t="shared" si="3"/>
        <v>4Q21</v>
      </c>
      <c r="AK66" s="4">
        <f t="shared" si="3"/>
        <v>2021</v>
      </c>
      <c r="AL66" s="3" t="str">
        <f t="shared" si="3"/>
        <v>1Q22</v>
      </c>
      <c r="AM66" s="3" t="str">
        <f t="shared" si="3"/>
        <v>2Q22</v>
      </c>
      <c r="AN66" s="3" t="str">
        <f t="shared" si="3"/>
        <v>3Q22</v>
      </c>
      <c r="AO66" s="3" t="str">
        <f t="shared" si="3"/>
        <v>4Q22</v>
      </c>
      <c r="AP66" s="4">
        <f t="shared" si="3"/>
        <v>2022</v>
      </c>
      <c r="AQ66" s="3" t="s">
        <v>202</v>
      </c>
    </row>
    <row r="67" spans="1:43" ht="15.5">
      <c r="A67" s="116" t="s">
        <v>145</v>
      </c>
      <c r="B67" s="20"/>
      <c r="C67" s="117">
        <v>13.094</v>
      </c>
      <c r="D67" s="117">
        <v>17.831000000000003</v>
      </c>
      <c r="E67" s="117">
        <v>17.284</v>
      </c>
      <c r="F67" s="117">
        <v>18.82951950566067</v>
      </c>
      <c r="G67" s="133">
        <v>67.03851950566067</v>
      </c>
      <c r="H67" s="117">
        <v>18.811695344304866</v>
      </c>
      <c r="I67" s="117">
        <v>-3.338695344304865</v>
      </c>
      <c r="J67" s="117">
        <v>16.366094094995425</v>
      </c>
      <c r="K67" s="117">
        <v>19.256667017085405</v>
      </c>
      <c r="L67" s="133">
        <v>51.09576111208083</v>
      </c>
      <c r="M67" s="117">
        <v>18.9714884375</v>
      </c>
      <c r="N67" s="117">
        <v>24.209511562499998</v>
      </c>
      <c r="O67" s="117">
        <v>37.289</v>
      </c>
      <c r="P67" s="117">
        <v>39.400999999999996</v>
      </c>
      <c r="Q67" s="133">
        <v>119.871</v>
      </c>
      <c r="R67" s="117">
        <v>40.126</v>
      </c>
      <c r="S67" s="117">
        <v>29.071999999999996</v>
      </c>
      <c r="T67" s="117">
        <v>56.45093155873301</v>
      </c>
      <c r="U67" s="117">
        <v>47.58096989435591</v>
      </c>
      <c r="V67" s="133">
        <v>173.22990145308893</v>
      </c>
      <c r="W67" s="117">
        <v>23.744866430784022</v>
      </c>
      <c r="X67" s="117">
        <v>10.812909654434016</v>
      </c>
      <c r="Y67" s="117">
        <v>4.689179918074906</v>
      </c>
      <c r="Z67" s="117">
        <v>-28.144459416850033</v>
      </c>
      <c r="AA67" s="133">
        <v>11.10249658644291</v>
      </c>
      <c r="AB67" s="117">
        <v>-15.70761229394798</v>
      </c>
      <c r="AC67" s="117">
        <v>-17.63740677663403</v>
      </c>
      <c r="AD67" s="117">
        <v>-21.38612607644788</v>
      </c>
      <c r="AE67" s="117">
        <v>18.074145147029895</v>
      </c>
      <c r="AF67" s="133">
        <v>-36.657</v>
      </c>
      <c r="AG67" s="117">
        <v>-14.038386844040023</v>
      </c>
      <c r="AH67" s="117">
        <v>-171.27761315595998</v>
      </c>
      <c r="AI67" s="117">
        <v>-1.806999999999988</v>
      </c>
      <c r="AJ67" s="117">
        <f>AK67-AG67-AH67-AI67</f>
        <v>-5.415999999999997</v>
      </c>
      <c r="AK67" s="133">
        <v>-192.539</v>
      </c>
      <c r="AL67" s="117">
        <v>19.847</v>
      </c>
      <c r="AM67" s="117">
        <v>35.80330799999999</v>
      </c>
      <c r="AN67" s="117">
        <v>25.64669200000001</v>
      </c>
      <c r="AO67" s="117">
        <f aca="true" t="shared" si="4" ref="AO67:AO85">AP67-AL67-AM67-AN67</f>
        <v>172.293</v>
      </c>
      <c r="AP67" s="133">
        <v>253.59</v>
      </c>
      <c r="AQ67" s="117">
        <v>58.97641247695964</v>
      </c>
    </row>
    <row r="68" spans="1:43" ht="15.5">
      <c r="A68" s="5" t="s">
        <v>146</v>
      </c>
      <c r="B68" s="5"/>
      <c r="C68" s="6">
        <v>28.552</v>
      </c>
      <c r="D68" s="6">
        <v>3.283999999999999</v>
      </c>
      <c r="E68" s="6">
        <v>17.634</v>
      </c>
      <c r="F68" s="6">
        <v>17.692000000000007</v>
      </c>
      <c r="G68" s="7">
        <v>67.162</v>
      </c>
      <c r="H68" s="6">
        <v>15.42163968</v>
      </c>
      <c r="I68" s="6">
        <v>14.347360319999998</v>
      </c>
      <c r="J68" s="6">
        <v>29.379000000000005</v>
      </c>
      <c r="K68" s="6">
        <v>17.731</v>
      </c>
      <c r="L68" s="7">
        <v>76.879</v>
      </c>
      <c r="M68" s="6">
        <v>17.614</v>
      </c>
      <c r="N68" s="6">
        <v>17.694</v>
      </c>
      <c r="O68" s="6">
        <v>18.58</v>
      </c>
      <c r="P68" s="6">
        <v>21.549</v>
      </c>
      <c r="Q68" s="7">
        <v>75.437</v>
      </c>
      <c r="R68" s="6">
        <v>19.244</v>
      </c>
      <c r="S68" s="6">
        <v>18.630000000000003</v>
      </c>
      <c r="T68" s="6">
        <v>18.293338149999997</v>
      </c>
      <c r="U68" s="6">
        <v>19.48251973</v>
      </c>
      <c r="V68" s="7">
        <v>75.64985788</v>
      </c>
      <c r="W68" s="6">
        <v>22.41066123</v>
      </c>
      <c r="X68" s="6">
        <v>22.392435940000002</v>
      </c>
      <c r="Y68" s="6">
        <v>24.654886539999993</v>
      </c>
      <c r="Z68" s="6">
        <v>22.863176780000018</v>
      </c>
      <c r="AA68" s="7">
        <v>92.32116049000001</v>
      </c>
      <c r="AB68" s="6">
        <v>26.53902357</v>
      </c>
      <c r="AC68" s="6">
        <v>27.9358331</v>
      </c>
      <c r="AD68" s="6">
        <v>25.42919129</v>
      </c>
      <c r="AE68" s="6">
        <v>27.238632150000008</v>
      </c>
      <c r="AF68" s="7">
        <v>107.14268011</v>
      </c>
      <c r="AG68" s="6">
        <v>25.27964389</v>
      </c>
      <c r="AH68" s="6">
        <v>25.53235611</v>
      </c>
      <c r="AI68" s="6">
        <v>21.430999999999994</v>
      </c>
      <c r="AJ68" s="6">
        <f aca="true" t="shared" si="5" ref="AJ68:AJ100">AK68-AG68-AH68-AI68</f>
        <v>21.214000000000002</v>
      </c>
      <c r="AK68" s="7">
        <v>93.457</v>
      </c>
      <c r="AL68" s="6">
        <v>21.005</v>
      </c>
      <c r="AM68" s="6">
        <v>22.879</v>
      </c>
      <c r="AN68" s="6">
        <v>27.746</v>
      </c>
      <c r="AO68" s="6">
        <f t="shared" si="4"/>
        <v>26.731000000000005</v>
      </c>
      <c r="AP68" s="7">
        <v>98.361</v>
      </c>
      <c r="AQ68" s="6">
        <v>23.958</v>
      </c>
    </row>
    <row r="69" spans="1:43" ht="15.5">
      <c r="A69" s="9" t="s">
        <v>147</v>
      </c>
      <c r="B69" s="9"/>
      <c r="C69" s="6">
        <v>8.783</v>
      </c>
      <c r="D69" s="6">
        <v>-1.617</v>
      </c>
      <c r="E69" s="6">
        <v>2.5360000000000005</v>
      </c>
      <c r="F69" s="6">
        <v>-6.909</v>
      </c>
      <c r="G69" s="7">
        <v>2.793</v>
      </c>
      <c r="H69" s="6">
        <v>2.2737438</v>
      </c>
      <c r="I69" s="6">
        <v>0.9252562000000002</v>
      </c>
      <c r="J69" s="6">
        <v>1.8619999999999997</v>
      </c>
      <c r="K69" s="6">
        <v>0.680642185960882</v>
      </c>
      <c r="L69" s="7">
        <v>5.741642185960882</v>
      </c>
      <c r="M69" s="6">
        <v>4.531292646818892</v>
      </c>
      <c r="N69" s="6">
        <v>-0.41429264681889233</v>
      </c>
      <c r="O69" s="6">
        <v>3.8600000000000003</v>
      </c>
      <c r="P69" s="6">
        <v>3.6050000000000004</v>
      </c>
      <c r="Q69" s="7">
        <v>11.582</v>
      </c>
      <c r="R69" s="6">
        <v>6.72</v>
      </c>
      <c r="S69" s="6">
        <v>-0.6890000000000001</v>
      </c>
      <c r="T69" s="6">
        <v>8.122647671464112</v>
      </c>
      <c r="U69" s="6">
        <v>8.715366259234951</v>
      </c>
      <c r="V69" s="7">
        <v>22.86901393069906</v>
      </c>
      <c r="W69" s="6">
        <v>10.328547705504098</v>
      </c>
      <c r="X69" s="6">
        <v>-1.050069130585042</v>
      </c>
      <c r="Y69" s="6">
        <v>9.346057595047139</v>
      </c>
      <c r="Z69" s="6">
        <v>1.2483024776519898</v>
      </c>
      <c r="AA69" s="7">
        <v>19.872838647618185</v>
      </c>
      <c r="AB69" s="6">
        <v>8.119708534451009</v>
      </c>
      <c r="AC69" s="6">
        <v>8.382250308684172</v>
      </c>
      <c r="AD69" s="6">
        <v>2.8904585148238375</v>
      </c>
      <c r="AE69" s="6">
        <v>-14.218032383941024</v>
      </c>
      <c r="AF69" s="7">
        <v>5.174384974017995</v>
      </c>
      <c r="AG69" s="6">
        <v>4.04879418</v>
      </c>
      <c r="AH69" s="6">
        <v>-8.51779418</v>
      </c>
      <c r="AI69" s="6">
        <v>8.234</v>
      </c>
      <c r="AJ69" s="6">
        <f t="shared" si="5"/>
        <v>-2.1950000000000003</v>
      </c>
      <c r="AK69" s="7">
        <v>1.57</v>
      </c>
      <c r="AL69" s="6">
        <v>-5.715</v>
      </c>
      <c r="AM69" s="6">
        <v>3.888</v>
      </c>
      <c r="AN69" s="6">
        <v>4.203999999999999</v>
      </c>
      <c r="AO69" s="6">
        <f t="shared" si="4"/>
        <v>23.168999999999997</v>
      </c>
      <c r="AP69" s="7">
        <v>25.546</v>
      </c>
      <c r="AQ69" s="6">
        <v>7.924</v>
      </c>
    </row>
    <row r="70" spans="1:43" ht="15.5">
      <c r="A70" s="17" t="s">
        <v>148</v>
      </c>
      <c r="B70" s="17"/>
      <c r="C70" s="6">
        <v>-12.371</v>
      </c>
      <c r="D70" s="6">
        <v>11.978</v>
      </c>
      <c r="E70" s="6">
        <v>-2.321999999999999</v>
      </c>
      <c r="F70" s="6">
        <v>-6.275</v>
      </c>
      <c r="G70" s="7">
        <v>-8.99</v>
      </c>
      <c r="H70" s="6">
        <v>0.07538019999999972</v>
      </c>
      <c r="I70" s="6">
        <v>-0.3773801999999997</v>
      </c>
      <c r="J70" s="6">
        <v>-19.312164060000004</v>
      </c>
      <c r="K70" s="6">
        <v>-4.411034390000001</v>
      </c>
      <c r="L70" s="7">
        <v>-24.025198450000005</v>
      </c>
      <c r="M70" s="6">
        <v>-1.7859976</v>
      </c>
      <c r="N70" s="6">
        <v>-2.0830024000000003</v>
      </c>
      <c r="O70" s="6">
        <v>-1.517</v>
      </c>
      <c r="P70" s="6">
        <v>-3.345999999999999</v>
      </c>
      <c r="Q70" s="7">
        <v>-8.732</v>
      </c>
      <c r="R70" s="6">
        <v>-2.329</v>
      </c>
      <c r="S70" s="6">
        <v>-1.6949999999999998</v>
      </c>
      <c r="T70" s="6">
        <v>-1.0789999999999997</v>
      </c>
      <c r="U70" s="6">
        <v>-4.624999999999999</v>
      </c>
      <c r="V70" s="7">
        <v>-9.728</v>
      </c>
      <c r="W70" s="6">
        <v>-0.636</v>
      </c>
      <c r="X70" s="6">
        <v>-0.9640000000000001</v>
      </c>
      <c r="Y70" s="6">
        <v>-0.41100000000000003</v>
      </c>
      <c r="Z70" s="6">
        <v>0.14300000000000002</v>
      </c>
      <c r="AA70" s="7">
        <v>-1.868</v>
      </c>
      <c r="AB70" s="6">
        <v>-0.561</v>
      </c>
      <c r="AC70" s="6">
        <v>-0.025999999999999912</v>
      </c>
      <c r="AD70" s="6">
        <v>-0.050000000000000044</v>
      </c>
      <c r="AE70" s="6">
        <v>-30.819</v>
      </c>
      <c r="AF70" s="7">
        <v>-31.456</v>
      </c>
      <c r="AG70" s="6">
        <v>0.044</v>
      </c>
      <c r="AH70" s="6">
        <v>189.641</v>
      </c>
      <c r="AI70" s="6">
        <v>1.6690000000000111</v>
      </c>
      <c r="AJ70" s="6">
        <f t="shared" si="5"/>
        <v>2.144999999999982</v>
      </c>
      <c r="AK70" s="7">
        <v>193.499</v>
      </c>
      <c r="AL70" s="6">
        <v>0.7420628800000002</v>
      </c>
      <c r="AM70" s="6">
        <v>36.57901892</v>
      </c>
      <c r="AN70" s="6">
        <v>1.6682206599999958</v>
      </c>
      <c r="AO70" s="6">
        <f t="shared" si="4"/>
        <v>-182.99652079</v>
      </c>
      <c r="AP70" s="7">
        <v>-144.00721833</v>
      </c>
      <c r="AQ70" s="6">
        <v>0.22379573</v>
      </c>
    </row>
    <row r="71" spans="1:43" ht="15.5">
      <c r="A71" s="9" t="s">
        <v>149</v>
      </c>
      <c r="B71" s="9"/>
      <c r="C71" s="6">
        <v>5.3420000000000005</v>
      </c>
      <c r="D71" s="6">
        <v>9.368</v>
      </c>
      <c r="E71" s="6">
        <v>20.933999999999997</v>
      </c>
      <c r="F71" s="6">
        <v>30.925999999999995</v>
      </c>
      <c r="G71" s="7">
        <v>66.57</v>
      </c>
      <c r="H71" s="6">
        <v>-1.245</v>
      </c>
      <c r="I71" s="6">
        <v>9.443000000000001</v>
      </c>
      <c r="J71" s="6">
        <v>3.762999999999998</v>
      </c>
      <c r="K71" s="6">
        <v>9.591000000000001</v>
      </c>
      <c r="L71" s="7">
        <v>21.552</v>
      </c>
      <c r="M71" s="6">
        <v>6.177999999999999</v>
      </c>
      <c r="N71" s="6">
        <v>6.242000000000001</v>
      </c>
      <c r="O71" s="6">
        <v>5.15</v>
      </c>
      <c r="P71" s="6">
        <v>11.259999999999998</v>
      </c>
      <c r="Q71" s="7">
        <v>28.83</v>
      </c>
      <c r="R71" s="6">
        <v>5.594</v>
      </c>
      <c r="S71" s="6">
        <v>22.57880303</v>
      </c>
      <c r="T71" s="6">
        <v>3.3697520300000043</v>
      </c>
      <c r="U71" s="6">
        <v>5.243259899999998</v>
      </c>
      <c r="V71" s="7">
        <v>36.78581496</v>
      </c>
      <c r="W71" s="6">
        <f>5.57459076</f>
        <v>5.57459076</v>
      </c>
      <c r="X71" s="6">
        <v>6.67860371</v>
      </c>
      <c r="Y71" s="6">
        <v>4.609380232992603</v>
      </c>
      <c r="Z71" s="6">
        <v>4.433705829050599</v>
      </c>
      <c r="AA71" s="7">
        <v>21.296280532043202</v>
      </c>
      <c r="AB71" s="6">
        <v>5.5094702588694</v>
      </c>
      <c r="AC71" s="6">
        <v>7.3641426585531</v>
      </c>
      <c r="AD71" s="6">
        <v>7.756004654727997</v>
      </c>
      <c r="AE71" s="6">
        <v>8.551716126929508</v>
      </c>
      <c r="AF71" s="7">
        <v>29.181333699080003</v>
      </c>
      <c r="AG71" s="6">
        <v>4.1873487805978</v>
      </c>
      <c r="AH71" s="6">
        <v>4.6746512194022</v>
      </c>
      <c r="AI71" s="6">
        <v>6.172000000000001</v>
      </c>
      <c r="AJ71" s="6">
        <f t="shared" si="5"/>
        <v>2.9670000000000005</v>
      </c>
      <c r="AK71" s="7">
        <v>18.001</v>
      </c>
      <c r="AL71" s="6">
        <v>5.031</v>
      </c>
      <c r="AM71" s="6">
        <v>6.717</v>
      </c>
      <c r="AN71" s="6">
        <v>4.827000000000001</v>
      </c>
      <c r="AO71" s="6">
        <f t="shared" si="4"/>
        <v>8.068000000000001</v>
      </c>
      <c r="AP71" s="7">
        <v>24.643</v>
      </c>
      <c r="AQ71" s="6">
        <v>5.334</v>
      </c>
    </row>
    <row r="72" spans="1:43" ht="15.5">
      <c r="A72" s="9" t="s">
        <v>150</v>
      </c>
      <c r="B72" s="9"/>
      <c r="C72" s="6"/>
      <c r="D72" s="6"/>
      <c r="E72" s="6"/>
      <c r="F72" s="6"/>
      <c r="G72" s="7"/>
      <c r="H72" s="6"/>
      <c r="I72" s="6"/>
      <c r="J72" s="6"/>
      <c r="K72" s="6"/>
      <c r="L72" s="7"/>
      <c r="M72" s="6"/>
      <c r="N72" s="6"/>
      <c r="O72" s="6"/>
      <c r="P72" s="6"/>
      <c r="Q72" s="7"/>
      <c r="R72" s="6"/>
      <c r="S72" s="6"/>
      <c r="T72" s="6">
        <v>5.094</v>
      </c>
      <c r="U72" s="6">
        <v>5.727</v>
      </c>
      <c r="V72" s="7">
        <v>10.821</v>
      </c>
      <c r="W72" s="6">
        <v>2.382</v>
      </c>
      <c r="X72" s="6">
        <v>0.491</v>
      </c>
      <c r="Y72" s="6">
        <v>0.061</v>
      </c>
      <c r="Z72" s="6">
        <v>5.643</v>
      </c>
      <c r="AA72" s="7">
        <v>8.577</v>
      </c>
      <c r="AB72" s="6">
        <v>-6.417639557288891</v>
      </c>
      <c r="AC72" s="6">
        <v>-15.643874072156493</v>
      </c>
      <c r="AD72" s="6">
        <v>-9.37011634437884</v>
      </c>
      <c r="AE72" s="6">
        <v>-4.738157539039257</v>
      </c>
      <c r="AF72" s="7">
        <v>-36.16978751286348</v>
      </c>
      <c r="AG72" s="6">
        <v>-3.405</v>
      </c>
      <c r="AH72" s="6">
        <v>4.5649999999999995</v>
      </c>
      <c r="AI72" s="6">
        <v>27.771</v>
      </c>
      <c r="AJ72" s="6">
        <f t="shared" si="5"/>
        <v>60.187</v>
      </c>
      <c r="AK72" s="7">
        <v>89.118</v>
      </c>
      <c r="AL72" s="6">
        <v>40.264</v>
      </c>
      <c r="AM72" s="6">
        <v>-13.766000000000002</v>
      </c>
      <c r="AN72" s="6">
        <v>6.852999999999998</v>
      </c>
      <c r="AO72" s="6">
        <f t="shared" si="4"/>
        <v>-8.401</v>
      </c>
      <c r="AP72" s="7">
        <v>24.95</v>
      </c>
      <c r="AQ72" s="6">
        <v>-41.63041247695964</v>
      </c>
    </row>
    <row r="73" spans="1:43" ht="15.5">
      <c r="A73" s="9" t="s">
        <v>151</v>
      </c>
      <c r="B73" s="9"/>
      <c r="C73" s="6">
        <v>-0.368</v>
      </c>
      <c r="D73" s="6">
        <v>-0.581</v>
      </c>
      <c r="E73" s="6">
        <v>-0.362</v>
      </c>
      <c r="F73" s="6">
        <v>-0.6709999999999999</v>
      </c>
      <c r="G73" s="7">
        <v>-1.982</v>
      </c>
      <c r="H73" s="6">
        <v>-0.39</v>
      </c>
      <c r="I73" s="6">
        <v>-0.395</v>
      </c>
      <c r="J73" s="6">
        <v>-0.46999999999999986</v>
      </c>
      <c r="K73" s="6">
        <v>-0.44600000000000006</v>
      </c>
      <c r="L73" s="7">
        <v>-1.701</v>
      </c>
      <c r="M73" s="6">
        <v>-0.34</v>
      </c>
      <c r="N73" s="6">
        <v>-0.333</v>
      </c>
      <c r="O73" s="6">
        <v>-0.31899999999999995</v>
      </c>
      <c r="P73" s="6">
        <v>-0.361</v>
      </c>
      <c r="Q73" s="7">
        <v>-1.353</v>
      </c>
      <c r="R73" s="6">
        <v>-0.307</v>
      </c>
      <c r="S73" s="6">
        <v>-0.289</v>
      </c>
      <c r="T73" s="6">
        <v>-0.3250000000000001</v>
      </c>
      <c r="U73" s="6">
        <v>-0.4410000000000001</v>
      </c>
      <c r="V73" s="7">
        <v>-1.362</v>
      </c>
      <c r="W73" s="6">
        <v>-0.303</v>
      </c>
      <c r="X73" s="6">
        <v>-0.323</v>
      </c>
      <c r="Y73" s="6">
        <v>-0.3388199599999999</v>
      </c>
      <c r="Z73" s="6">
        <v>-0.40420497000000044</v>
      </c>
      <c r="AA73" s="7">
        <v>-1.3690249300000004</v>
      </c>
      <c r="AB73" s="6">
        <v>-0.30530387</v>
      </c>
      <c r="AC73" s="6">
        <v>-0.3348060200000001</v>
      </c>
      <c r="AD73" s="6">
        <v>-0.29515013</v>
      </c>
      <c r="AE73" s="6">
        <v>-0.31203626000000007</v>
      </c>
      <c r="AF73" s="7">
        <v>-1.24729628</v>
      </c>
      <c r="AG73" s="6">
        <v>-0.30618321000000004</v>
      </c>
      <c r="AH73" s="6">
        <v>-0.30981678999999995</v>
      </c>
      <c r="AI73" s="6">
        <v>-0.11399999999999999</v>
      </c>
      <c r="AJ73" s="6">
        <f t="shared" si="5"/>
        <v>-0.16800000000000004</v>
      </c>
      <c r="AK73" s="7">
        <v>-0.898</v>
      </c>
      <c r="AL73" s="6">
        <v>-0.157</v>
      </c>
      <c r="AM73" s="6">
        <v>-0.168</v>
      </c>
      <c r="AN73" s="6">
        <v>-0.17099999999999996</v>
      </c>
      <c r="AO73" s="6">
        <f t="shared" si="4"/>
        <v>-0.17200000000000001</v>
      </c>
      <c r="AP73" s="7">
        <v>-0.668</v>
      </c>
      <c r="AQ73" s="6">
        <v>-0.181</v>
      </c>
    </row>
    <row r="74" spans="1:43" ht="15.5">
      <c r="A74" s="56" t="s">
        <v>152</v>
      </c>
      <c r="B74" s="20"/>
      <c r="C74" s="57">
        <v>29.938</v>
      </c>
      <c r="D74" s="57">
        <v>22.432</v>
      </c>
      <c r="E74" s="57">
        <v>38.41999999999999</v>
      </c>
      <c r="F74" s="57">
        <v>34.763000000000005</v>
      </c>
      <c r="G74" s="100">
        <f aca="true" t="shared" si="6" ref="G74:V74">SUM(G68:G73)</f>
        <v>125.553</v>
      </c>
      <c r="H74" s="57">
        <f t="shared" si="6"/>
        <v>16.13576368</v>
      </c>
      <c r="I74" s="57">
        <f t="shared" si="6"/>
        <v>23.94323632</v>
      </c>
      <c r="J74" s="57">
        <f t="shared" si="6"/>
        <v>15.221835939999997</v>
      </c>
      <c r="K74" s="57">
        <f t="shared" si="6"/>
        <v>23.14560779596088</v>
      </c>
      <c r="L74" s="100">
        <f t="shared" si="6"/>
        <v>78.44644373596088</v>
      </c>
      <c r="M74" s="57">
        <f t="shared" si="6"/>
        <v>26.19729504681889</v>
      </c>
      <c r="N74" s="57">
        <f t="shared" si="6"/>
        <v>21.10570495318111</v>
      </c>
      <c r="O74" s="57">
        <f t="shared" si="6"/>
        <v>25.754</v>
      </c>
      <c r="P74" s="57">
        <f t="shared" si="6"/>
        <v>32.707</v>
      </c>
      <c r="Q74" s="100">
        <f t="shared" si="6"/>
        <v>105.76400000000001</v>
      </c>
      <c r="R74" s="57">
        <f t="shared" si="6"/>
        <v>28.922</v>
      </c>
      <c r="S74" s="57">
        <f t="shared" si="6"/>
        <v>38.53580303</v>
      </c>
      <c r="T74" s="57">
        <f t="shared" si="6"/>
        <v>33.47573785146411</v>
      </c>
      <c r="U74" s="57">
        <f t="shared" si="6"/>
        <v>34.10214588923495</v>
      </c>
      <c r="V74" s="100">
        <f t="shared" si="6"/>
        <v>135.03568677069907</v>
      </c>
      <c r="W74" s="57">
        <f>SUM(W68:W73)</f>
        <v>39.75679969550409</v>
      </c>
      <c r="X74" s="57">
        <f>SUM(X68:X73)</f>
        <v>27.224970519414963</v>
      </c>
      <c r="Y74" s="57">
        <f>SUM(Y68:Y73)</f>
        <v>37.92150440803974</v>
      </c>
      <c r="Z74" s="57">
        <f>SUM(Z68:Z73)</f>
        <v>33.9269801167026</v>
      </c>
      <c r="AA74" s="100">
        <f>SUM(AA68:AA73)</f>
        <v>138.8302547396614</v>
      </c>
      <c r="AB74" s="57">
        <v>32.88425893603152</v>
      </c>
      <c r="AC74" s="57">
        <v>27.677545975080776</v>
      </c>
      <c r="AD74" s="57">
        <v>26.360387985173</v>
      </c>
      <c r="AE74" s="57">
        <v>-14.296877906050781</v>
      </c>
      <c r="AF74" s="100">
        <v>72.62531499023451</v>
      </c>
      <c r="AG74" s="57">
        <v>29.848603640597794</v>
      </c>
      <c r="AH74" s="57">
        <v>215.58539635940218</v>
      </c>
      <c r="AI74" s="57">
        <v>65.16300000000001</v>
      </c>
      <c r="AJ74" s="57">
        <f t="shared" si="5"/>
        <v>84.14999999999992</v>
      </c>
      <c r="AK74" s="100">
        <v>394.7469999999999</v>
      </c>
      <c r="AL74" s="57">
        <v>61.17006288</v>
      </c>
      <c r="AM74" s="57">
        <v>56.12901892000001</v>
      </c>
      <c r="AN74" s="57">
        <v>45.12722065999995</v>
      </c>
      <c r="AO74" s="57">
        <f t="shared" si="4"/>
        <v>-133.60152078999994</v>
      </c>
      <c r="AP74" s="100">
        <v>28.82478167000001</v>
      </c>
      <c r="AQ74" s="57">
        <v>-4.371616746959641</v>
      </c>
    </row>
    <row r="75" spans="1:43" ht="15.5">
      <c r="A75" s="17" t="s">
        <v>153</v>
      </c>
      <c r="B75" s="17"/>
      <c r="C75" s="67">
        <v>5.15</v>
      </c>
      <c r="D75" s="67">
        <v>-15.327</v>
      </c>
      <c r="E75" s="67">
        <v>9.55</v>
      </c>
      <c r="F75" s="67">
        <v>-3.468337</v>
      </c>
      <c r="G75" s="112">
        <v>-4.095337</v>
      </c>
      <c r="H75" s="67">
        <v>-1.2783710000000001</v>
      </c>
      <c r="I75" s="67">
        <v>-0.46062899999999996</v>
      </c>
      <c r="J75" s="67">
        <v>-5.281</v>
      </c>
      <c r="K75" s="67">
        <v>7.827355314984527</v>
      </c>
      <c r="L75" s="112">
        <v>0.8073553149845275</v>
      </c>
      <c r="M75" s="67">
        <v>4.174118999999999</v>
      </c>
      <c r="N75" s="67">
        <v>-1.0841189999999994</v>
      </c>
      <c r="O75" s="67">
        <v>-1.2639999999999998</v>
      </c>
      <c r="P75" s="67">
        <v>2.291</v>
      </c>
      <c r="Q75" s="112">
        <v>4.117</v>
      </c>
      <c r="R75" s="67">
        <v>2.768</v>
      </c>
      <c r="S75" s="67">
        <v>-5.0489999999999995</v>
      </c>
      <c r="T75" s="67">
        <v>1.3099999999999996</v>
      </c>
      <c r="U75" s="67">
        <v>-5.531</v>
      </c>
      <c r="V75" s="112">
        <v>-6.502</v>
      </c>
      <c r="W75" s="67">
        <v>-10.648</v>
      </c>
      <c r="X75" s="67">
        <v>-9.440000000000001</v>
      </c>
      <c r="Y75" s="67">
        <v>6.15</v>
      </c>
      <c r="Z75" s="67">
        <v>-2.3740000000000006</v>
      </c>
      <c r="AA75" s="112">
        <v>-16.312</v>
      </c>
      <c r="AB75" s="67">
        <v>3.536</v>
      </c>
      <c r="AC75" s="67">
        <v>-12.899</v>
      </c>
      <c r="AD75" s="67">
        <v>4.616999999999999</v>
      </c>
      <c r="AE75" s="67">
        <v>8.259</v>
      </c>
      <c r="AF75" s="112">
        <v>3.513</v>
      </c>
      <c r="AG75" s="67">
        <v>5.594</v>
      </c>
      <c r="AH75" s="67">
        <v>-5.702</v>
      </c>
      <c r="AI75" s="67">
        <v>-4.302999999999999</v>
      </c>
      <c r="AJ75" s="67">
        <f t="shared" si="5"/>
        <v>-9.110000000000003</v>
      </c>
      <c r="AK75" s="112">
        <v>-13.521</v>
      </c>
      <c r="AL75" s="67">
        <v>1.312</v>
      </c>
      <c r="AM75" s="67">
        <v>6.0569999999999995</v>
      </c>
      <c r="AN75" s="67">
        <v>-16.558</v>
      </c>
      <c r="AO75" s="67">
        <f t="shared" si="4"/>
        <v>-25.3852944812691</v>
      </c>
      <c r="AP75" s="112">
        <v>-34.5742944812691</v>
      </c>
      <c r="AQ75" s="67">
        <v>-8.210939810000001</v>
      </c>
    </row>
    <row r="76" spans="1:43" ht="15.5">
      <c r="A76" s="17" t="s">
        <v>154</v>
      </c>
      <c r="B76" s="17"/>
      <c r="C76" s="67">
        <v>-14.26</v>
      </c>
      <c r="D76" s="67">
        <v>14.231</v>
      </c>
      <c r="E76" s="67">
        <v>-26.256</v>
      </c>
      <c r="F76" s="67">
        <v>4.211089114802558</v>
      </c>
      <c r="G76" s="112">
        <v>-22.073910885197442</v>
      </c>
      <c r="H76" s="67">
        <v>-7.682932160942151</v>
      </c>
      <c r="I76" s="67">
        <v>2.633932160942151</v>
      </c>
      <c r="J76" s="67">
        <v>22.238</v>
      </c>
      <c r="K76" s="67">
        <v>19.866208084384738</v>
      </c>
      <c r="L76" s="112">
        <v>37.05520808438474</v>
      </c>
      <c r="M76" s="67">
        <v>-16.39419628677711</v>
      </c>
      <c r="N76" s="67">
        <v>-4.130803713222889</v>
      </c>
      <c r="O76" s="67">
        <v>-9.443000000000001</v>
      </c>
      <c r="P76" s="67">
        <v>4.187999999999999</v>
      </c>
      <c r="Q76" s="112">
        <v>-25.78</v>
      </c>
      <c r="R76" s="67">
        <v>-25.97</v>
      </c>
      <c r="S76" s="67">
        <v>11.784999999999998</v>
      </c>
      <c r="T76" s="67">
        <v>-3.366999999999999</v>
      </c>
      <c r="U76" s="67">
        <v>13.486</v>
      </c>
      <c r="V76" s="112">
        <v>-4.066</v>
      </c>
      <c r="W76" s="67">
        <v>9.64</v>
      </c>
      <c r="X76" s="67">
        <v>0.05799999999999983</v>
      </c>
      <c r="Y76" s="67">
        <v>-10.253</v>
      </c>
      <c r="Z76" s="67">
        <v>83.394</v>
      </c>
      <c r="AA76" s="112">
        <v>82.839</v>
      </c>
      <c r="AB76" s="67">
        <v>0.077</v>
      </c>
      <c r="AC76" s="67">
        <v>-16.269000000000002</v>
      </c>
      <c r="AD76" s="67">
        <v>0.793000000000001</v>
      </c>
      <c r="AE76" s="67">
        <v>4.572000000000001</v>
      </c>
      <c r="AF76" s="112">
        <v>-10.827</v>
      </c>
      <c r="AG76" s="67">
        <v>-27.427</v>
      </c>
      <c r="AH76" s="67">
        <v>1.8780000000000001</v>
      </c>
      <c r="AI76" s="67">
        <v>-8.715000000000003</v>
      </c>
      <c r="AJ76" s="67">
        <f t="shared" si="5"/>
        <v>-15.142999999999994</v>
      </c>
      <c r="AK76" s="112">
        <v>-49.407</v>
      </c>
      <c r="AL76" s="67">
        <v>20.465</v>
      </c>
      <c r="AM76" s="67">
        <v>-44.980000000000004</v>
      </c>
      <c r="AN76" s="67">
        <v>29.462000000000003</v>
      </c>
      <c r="AO76" s="67">
        <f t="shared" si="4"/>
        <v>15.58732097956846</v>
      </c>
      <c r="AP76" s="112">
        <v>20.53432097956846</v>
      </c>
      <c r="AQ76" s="67">
        <v>-66.53270922258484</v>
      </c>
    </row>
    <row r="77" spans="1:43" ht="15.5">
      <c r="A77" s="17" t="s">
        <v>155</v>
      </c>
      <c r="B77" s="17"/>
      <c r="C77" s="67">
        <v>-0.176</v>
      </c>
      <c r="D77" s="67">
        <v>0.532</v>
      </c>
      <c r="E77" s="67">
        <v>0.3659999999999999</v>
      </c>
      <c r="F77" s="67">
        <v>-0.8859999999999999</v>
      </c>
      <c r="G77" s="112">
        <v>-0.164</v>
      </c>
      <c r="H77" s="67">
        <v>-0.574</v>
      </c>
      <c r="I77" s="67">
        <v>-2.0260000000000002</v>
      </c>
      <c r="J77" s="67">
        <v>0.6390000000000002</v>
      </c>
      <c r="K77" s="67">
        <v>1.08</v>
      </c>
      <c r="L77" s="112">
        <v>-0.881</v>
      </c>
      <c r="M77" s="67">
        <v>-0.601</v>
      </c>
      <c r="N77" s="67">
        <v>0.472</v>
      </c>
      <c r="O77" s="67">
        <v>0.948</v>
      </c>
      <c r="P77" s="67">
        <v>2.447</v>
      </c>
      <c r="Q77" s="112">
        <v>3.266</v>
      </c>
      <c r="R77" s="67">
        <v>0.829</v>
      </c>
      <c r="S77" s="67">
        <v>1.6740000000000002</v>
      </c>
      <c r="T77" s="67">
        <v>2.378</v>
      </c>
      <c r="U77" s="67">
        <v>-0.7300000000000002</v>
      </c>
      <c r="V77" s="112">
        <v>4.151</v>
      </c>
      <c r="W77" s="67">
        <v>-0.6</v>
      </c>
      <c r="X77" s="67">
        <v>-4.093</v>
      </c>
      <c r="Y77" s="67">
        <v>3.2609999999999997</v>
      </c>
      <c r="Z77" s="67">
        <v>-0.794</v>
      </c>
      <c r="AA77" s="112">
        <v>-2.226</v>
      </c>
      <c r="AB77" s="67">
        <v>-1.707</v>
      </c>
      <c r="AC77" s="67">
        <v>0.01200000000000001</v>
      </c>
      <c r="AD77" s="67">
        <v>2.867</v>
      </c>
      <c r="AE77" s="67">
        <v>-5.702999999999999</v>
      </c>
      <c r="AF77" s="112">
        <v>-4.531</v>
      </c>
      <c r="AG77" s="67">
        <v>-1.665</v>
      </c>
      <c r="AH77" s="67">
        <v>1.814</v>
      </c>
      <c r="AI77" s="67">
        <v>1.1431156099999997</v>
      </c>
      <c r="AJ77" s="67">
        <f t="shared" si="5"/>
        <v>1.0840000000000005</v>
      </c>
      <c r="AK77" s="112">
        <v>2.37611561</v>
      </c>
      <c r="AL77" s="67">
        <v>-0.016616</v>
      </c>
      <c r="AM77" s="67">
        <v>0.643</v>
      </c>
      <c r="AN77" s="67">
        <v>-1.468</v>
      </c>
      <c r="AO77" s="67">
        <f t="shared" si="4"/>
        <v>3.177999999999999</v>
      </c>
      <c r="AP77" s="112">
        <v>2.3363839999999994</v>
      </c>
      <c r="AQ77" s="67">
        <v>-0.25899999999999956</v>
      </c>
    </row>
    <row r="78" spans="1:43" ht="15.5">
      <c r="A78" s="17" t="s">
        <v>156</v>
      </c>
      <c r="B78" s="17"/>
      <c r="C78" s="67">
        <v>-13.311</v>
      </c>
      <c r="D78" s="67">
        <v>14.982</v>
      </c>
      <c r="E78" s="67">
        <v>-14.199</v>
      </c>
      <c r="F78" s="67">
        <v>3.3216262809917367</v>
      </c>
      <c r="G78" s="112">
        <v>-9.206373719008264</v>
      </c>
      <c r="H78" s="67">
        <v>-7.010405557815426</v>
      </c>
      <c r="I78" s="67">
        <v>3.2554055578154264</v>
      </c>
      <c r="J78" s="67">
        <v>-8.006</v>
      </c>
      <c r="K78" s="67">
        <v>0.3248108724100822</v>
      </c>
      <c r="L78" s="112">
        <v>-11.436189127589918</v>
      </c>
      <c r="M78" s="67">
        <v>-3.069075793837483</v>
      </c>
      <c r="N78" s="67">
        <v>4.475075793837483</v>
      </c>
      <c r="O78" s="67">
        <v>-2.8890000000000002</v>
      </c>
      <c r="P78" s="67">
        <v>13.137</v>
      </c>
      <c r="Q78" s="112">
        <v>11.654</v>
      </c>
      <c r="R78" s="67">
        <v>-8.325</v>
      </c>
      <c r="S78" s="67">
        <v>12.953999999999999</v>
      </c>
      <c r="T78" s="67">
        <v>-9.469</v>
      </c>
      <c r="U78" s="67">
        <v>1.1099999999999994</v>
      </c>
      <c r="V78" s="112">
        <v>-3.73</v>
      </c>
      <c r="W78" s="67">
        <v>-4.123</v>
      </c>
      <c r="X78" s="67">
        <v>15.716999999999999</v>
      </c>
      <c r="Y78" s="67">
        <v>-0.7859999999999978</v>
      </c>
      <c r="Z78" s="67">
        <v>-9.621</v>
      </c>
      <c r="AA78" s="112">
        <v>1.187</v>
      </c>
      <c r="AB78" s="67">
        <v>3.412</v>
      </c>
      <c r="AC78" s="67">
        <v>34.692</v>
      </c>
      <c r="AD78" s="67">
        <v>7.811</v>
      </c>
      <c r="AE78" s="67">
        <v>8.395000000000003</v>
      </c>
      <c r="AF78" s="112">
        <v>54.31</v>
      </c>
      <c r="AG78" s="67">
        <v>-7.617</v>
      </c>
      <c r="AH78" s="67">
        <v>9.276</v>
      </c>
      <c r="AI78" s="67">
        <v>-10.425999999999998</v>
      </c>
      <c r="AJ78" s="67">
        <f t="shared" si="5"/>
        <v>35.765</v>
      </c>
      <c r="AK78" s="112">
        <v>26.998</v>
      </c>
      <c r="AL78" s="67">
        <v>-23.275</v>
      </c>
      <c r="AM78" s="67">
        <v>43.181</v>
      </c>
      <c r="AN78" s="67">
        <v>47.736000000000004</v>
      </c>
      <c r="AO78" s="67">
        <f t="shared" si="4"/>
        <v>11.618523525271485</v>
      </c>
      <c r="AP78" s="112">
        <v>79.26052352527148</v>
      </c>
      <c r="AQ78" s="67">
        <v>-61.65842266878925</v>
      </c>
    </row>
    <row r="79" spans="1:43" ht="15.5">
      <c r="A79" s="56" t="s">
        <v>157</v>
      </c>
      <c r="B79" s="20"/>
      <c r="C79" s="57">
        <v>-22.597</v>
      </c>
      <c r="D79" s="57">
        <v>14.418000000000001</v>
      </c>
      <c r="E79" s="57">
        <v>-30.538999999999994</v>
      </c>
      <c r="F79" s="57">
        <v>3.17837839579429</v>
      </c>
      <c r="G79" s="100">
        <v>-35.539621604205706</v>
      </c>
      <c r="H79" s="57">
        <v>-16.545708718757577</v>
      </c>
      <c r="I79" s="57">
        <v>3.4027087187575766</v>
      </c>
      <c r="J79" s="57">
        <v>9.590000000000002</v>
      </c>
      <c r="K79" s="57">
        <v>29.098374271779335</v>
      </c>
      <c r="L79" s="100">
        <v>25.545374271779345</v>
      </c>
      <c r="M79" s="57">
        <v>-15.890153080614594</v>
      </c>
      <c r="N79" s="57">
        <v>-0.2678469193854074</v>
      </c>
      <c r="O79" s="57">
        <v>-12.648</v>
      </c>
      <c r="P79" s="57">
        <v>22.063000000000002</v>
      </c>
      <c r="Q79" s="100">
        <v>-6.7429999999999986</v>
      </c>
      <c r="R79" s="57">
        <v>-30.697999999999997</v>
      </c>
      <c r="S79" s="57">
        <v>21.363999999999997</v>
      </c>
      <c r="T79" s="57">
        <v>-9.151</v>
      </c>
      <c r="U79" s="57">
        <v>8.337999999999997</v>
      </c>
      <c r="V79" s="100">
        <v>-10.147</v>
      </c>
      <c r="W79" s="57">
        <v>-5.731</v>
      </c>
      <c r="X79" s="57">
        <v>2.241999999999999</v>
      </c>
      <c r="Y79" s="57">
        <v>-1.6280000000000001</v>
      </c>
      <c r="Z79" s="57">
        <v>70.605</v>
      </c>
      <c r="AA79" s="100">
        <v>65.488</v>
      </c>
      <c r="AB79" s="57">
        <v>5.318</v>
      </c>
      <c r="AC79" s="57">
        <v>5.536</v>
      </c>
      <c r="AD79" s="57">
        <v>16.088</v>
      </c>
      <c r="AE79" s="57">
        <v>15.523000000000003</v>
      </c>
      <c r="AF79" s="100">
        <v>42.465</v>
      </c>
      <c r="AG79" s="57">
        <v>-31.115</v>
      </c>
      <c r="AH79" s="57">
        <v>7.265999999999998</v>
      </c>
      <c r="AI79" s="57">
        <v>-22.300884389999997</v>
      </c>
      <c r="AJ79" s="57">
        <f t="shared" si="5"/>
        <v>12.596000000000004</v>
      </c>
      <c r="AK79" s="100">
        <v>-33.55388438999999</v>
      </c>
      <c r="AL79" s="57">
        <v>-1.5146159999999966</v>
      </c>
      <c r="AM79" s="57">
        <v>4.900999999999996</v>
      </c>
      <c r="AN79" s="57">
        <v>59.172</v>
      </c>
      <c r="AO79" s="57">
        <f t="shared" si="4"/>
        <v>4.998550023570843</v>
      </c>
      <c r="AP79" s="100">
        <v>67.55693402357085</v>
      </c>
      <c r="AQ79" s="57">
        <v>-136.66107170137408</v>
      </c>
    </row>
    <row r="80" spans="1:43" ht="15.5">
      <c r="A80" s="17" t="s">
        <v>158</v>
      </c>
      <c r="B80" s="17"/>
      <c r="C80" s="67">
        <v>-9.718</v>
      </c>
      <c r="D80" s="67">
        <v>-5.645</v>
      </c>
      <c r="E80" s="67">
        <v>-9.138000000000002</v>
      </c>
      <c r="F80" s="67">
        <v>-23.01600000000001</v>
      </c>
      <c r="G80" s="112">
        <v>-47.173</v>
      </c>
      <c r="H80" s="67">
        <v>-0.624300569016545</v>
      </c>
      <c r="I80" s="67">
        <v>-10.627699430983501</v>
      </c>
      <c r="J80" s="67">
        <v>-0.29800000000000104</v>
      </c>
      <c r="K80" s="67">
        <v>-10.3578925347155</v>
      </c>
      <c r="L80" s="112">
        <v>-21.9078925347155</v>
      </c>
      <c r="M80" s="67">
        <v>-0.19224883727867198</v>
      </c>
      <c r="N80" s="67">
        <v>-10.0387511627213</v>
      </c>
      <c r="O80" s="67">
        <v>-0.14900000000000097</v>
      </c>
      <c r="P80" s="67">
        <v>-12.577</v>
      </c>
      <c r="Q80" s="112">
        <v>-22.956999999999997</v>
      </c>
      <c r="R80" s="67">
        <v>-0.11499999999999999</v>
      </c>
      <c r="S80" s="67">
        <v>-23.758</v>
      </c>
      <c r="T80" s="67">
        <v>-1.4238323199999994</v>
      </c>
      <c r="U80" s="67">
        <v>-4.612167680000002</v>
      </c>
      <c r="V80" s="112">
        <v>-29.909</v>
      </c>
      <c r="W80" s="67">
        <v>-2.228</v>
      </c>
      <c r="X80" s="67">
        <v>-5.928000000000001</v>
      </c>
      <c r="Y80" s="67">
        <v>-1.718</v>
      </c>
      <c r="Z80" s="67">
        <v>-5.945487687215998</v>
      </c>
      <c r="AA80" s="112">
        <v>-15.819487687215998</v>
      </c>
      <c r="AB80" s="67">
        <v>-2.451152073803827</v>
      </c>
      <c r="AC80" s="67">
        <v>-7.288078561903381</v>
      </c>
      <c r="AD80" s="67">
        <v>-4.004097489116981</v>
      </c>
      <c r="AE80" s="67">
        <v>-8.264876415292662</v>
      </c>
      <c r="AF80" s="112">
        <v>-22.00820454011685</v>
      </c>
      <c r="AG80" s="67">
        <v>-2.965</v>
      </c>
      <c r="AH80" s="67">
        <v>-7.234999999999999</v>
      </c>
      <c r="AI80" s="67">
        <v>-2.809000000000001</v>
      </c>
      <c r="AJ80" s="67">
        <f t="shared" si="5"/>
        <v>-6.190999999999999</v>
      </c>
      <c r="AK80" s="112">
        <v>-19.2</v>
      </c>
      <c r="AL80" s="67">
        <v>-5.497</v>
      </c>
      <c r="AM80" s="67">
        <v>-7.598000000000001</v>
      </c>
      <c r="AN80" s="67">
        <v>-4.520999999999999</v>
      </c>
      <c r="AO80" s="67">
        <f t="shared" si="4"/>
        <v>-5.684999999999999</v>
      </c>
      <c r="AP80" s="112">
        <v>-23.301</v>
      </c>
      <c r="AQ80" s="67">
        <v>-4.615</v>
      </c>
    </row>
    <row r="81" spans="1:43" ht="15.5">
      <c r="A81" s="17" t="s">
        <v>159</v>
      </c>
      <c r="B81" s="17"/>
      <c r="C81" s="67">
        <v>0</v>
      </c>
      <c r="D81" s="67">
        <v>0</v>
      </c>
      <c r="E81" s="67">
        <v>0</v>
      </c>
      <c r="F81" s="67">
        <v>0</v>
      </c>
      <c r="G81" s="112">
        <v>0</v>
      </c>
      <c r="H81" s="67">
        <v>0</v>
      </c>
      <c r="I81" s="67">
        <v>0</v>
      </c>
      <c r="J81" s="67">
        <v>0</v>
      </c>
      <c r="K81" s="67">
        <v>0</v>
      </c>
      <c r="L81" s="112">
        <v>0</v>
      </c>
      <c r="M81" s="67">
        <v>0</v>
      </c>
      <c r="N81" s="67">
        <v>0</v>
      </c>
      <c r="O81" s="67">
        <v>0</v>
      </c>
      <c r="P81" s="67">
        <v>0</v>
      </c>
      <c r="Q81" s="112">
        <v>0</v>
      </c>
      <c r="R81" s="67">
        <v>0</v>
      </c>
      <c r="S81" s="67">
        <v>0</v>
      </c>
      <c r="T81" s="67">
        <v>0</v>
      </c>
      <c r="U81" s="67">
        <v>0</v>
      </c>
      <c r="V81" s="112">
        <v>0</v>
      </c>
      <c r="W81" s="67">
        <v>0</v>
      </c>
      <c r="X81" s="67">
        <v>0</v>
      </c>
      <c r="Y81" s="67">
        <v>0</v>
      </c>
      <c r="Z81" s="67">
        <v>0</v>
      </c>
      <c r="AA81" s="112">
        <v>0</v>
      </c>
      <c r="AB81" s="67">
        <v>0</v>
      </c>
      <c r="AC81" s="67">
        <v>0</v>
      </c>
      <c r="AD81" s="67">
        <v>0</v>
      </c>
      <c r="AE81" s="67">
        <v>0</v>
      </c>
      <c r="AF81" s="112">
        <v>0</v>
      </c>
      <c r="AG81" s="67">
        <v>0</v>
      </c>
      <c r="AH81" s="67">
        <v>0.018</v>
      </c>
      <c r="AI81" s="67">
        <v>0.022000000000000002</v>
      </c>
      <c r="AJ81" s="67">
        <f t="shared" si="5"/>
        <v>0</v>
      </c>
      <c r="AK81" s="112">
        <v>0.04</v>
      </c>
      <c r="AL81" s="67">
        <v>0</v>
      </c>
      <c r="AM81" s="67">
        <v>0</v>
      </c>
      <c r="AN81" s="67">
        <v>0</v>
      </c>
      <c r="AO81" s="67">
        <f t="shared" si="4"/>
        <v>0</v>
      </c>
      <c r="AP81" s="112">
        <v>0</v>
      </c>
      <c r="AQ81" s="67">
        <v>0</v>
      </c>
    </row>
    <row r="82" spans="1:43" ht="15.5">
      <c r="A82" s="17" t="s">
        <v>160</v>
      </c>
      <c r="B82" s="17"/>
      <c r="C82" s="67">
        <v>11.628</v>
      </c>
      <c r="D82" s="67">
        <v>-2.3179999999999996</v>
      </c>
      <c r="E82" s="67">
        <v>-0.02400000000000091</v>
      </c>
      <c r="F82" s="67">
        <v>-8.542</v>
      </c>
      <c r="G82" s="112">
        <v>0.744</v>
      </c>
      <c r="H82" s="67">
        <v>0.11399005</v>
      </c>
      <c r="I82" s="67">
        <v>-0.87499005</v>
      </c>
      <c r="J82" s="67">
        <v>0</v>
      </c>
      <c r="K82" s="67">
        <v>-7.551965</v>
      </c>
      <c r="L82" s="112">
        <v>-8.312965</v>
      </c>
      <c r="M82" s="67">
        <v>0</v>
      </c>
      <c r="N82" s="67">
        <v>-3.323</v>
      </c>
      <c r="O82" s="67">
        <v>0.29000000000000004</v>
      </c>
      <c r="P82" s="67">
        <v>-16.596999999999998</v>
      </c>
      <c r="Q82" s="112">
        <v>-19.63</v>
      </c>
      <c r="R82" s="67">
        <v>0.285</v>
      </c>
      <c r="S82" s="67">
        <v>-7.478</v>
      </c>
      <c r="T82" s="67">
        <v>-0.5980000000000008</v>
      </c>
      <c r="U82" s="67">
        <v>-21.016</v>
      </c>
      <c r="V82" s="112">
        <v>-28.807</v>
      </c>
      <c r="W82" s="51">
        <v>0.095</v>
      </c>
      <c r="X82" s="51">
        <v>-5.369</v>
      </c>
      <c r="Y82" s="51">
        <v>-1.4779999999999998</v>
      </c>
      <c r="Z82" s="51">
        <v>-2.895285286101907</v>
      </c>
      <c r="AA82" s="113">
        <v>-9.647285286101907</v>
      </c>
      <c r="AB82" s="67">
        <v>1.20226065</v>
      </c>
      <c r="AC82" s="67">
        <v>-0.19109500124999923</v>
      </c>
      <c r="AD82" s="67">
        <v>-0.1861728149999996</v>
      </c>
      <c r="AE82" s="67">
        <v>5.103172893145903</v>
      </c>
      <c r="AF82" s="113">
        <v>5.928165726895904</v>
      </c>
      <c r="AG82" s="67">
        <v>0.349</v>
      </c>
      <c r="AH82" s="67">
        <v>-0.09799999999999998</v>
      </c>
      <c r="AI82" s="67">
        <v>-6.633</v>
      </c>
      <c r="AJ82" s="67">
        <f t="shared" si="5"/>
        <v>-1.775999999999999</v>
      </c>
      <c r="AK82" s="113">
        <v>-8.158</v>
      </c>
      <c r="AL82" s="67">
        <v>0.074</v>
      </c>
      <c r="AM82" s="67">
        <v>-4.4</v>
      </c>
      <c r="AN82" s="67">
        <v>-0.017999999999999794</v>
      </c>
      <c r="AO82" s="67">
        <f t="shared" si="4"/>
        <v>-18.230000000000004</v>
      </c>
      <c r="AP82" s="113">
        <v>-22.574</v>
      </c>
      <c r="AQ82" s="67">
        <v>0.015</v>
      </c>
    </row>
    <row r="83" spans="1:43" ht="15.5">
      <c r="A83" s="134" t="s">
        <v>161</v>
      </c>
      <c r="B83" s="17"/>
      <c r="C83" s="129"/>
      <c r="D83" s="129"/>
      <c r="E83" s="129"/>
      <c r="F83" s="129"/>
      <c r="G83" s="130"/>
      <c r="H83" s="129"/>
      <c r="I83" s="129"/>
      <c r="J83" s="129"/>
      <c r="K83" s="129"/>
      <c r="L83" s="130"/>
      <c r="M83" s="129"/>
      <c r="N83" s="129"/>
      <c r="O83" s="129"/>
      <c r="P83" s="129"/>
      <c r="Q83" s="130"/>
      <c r="R83" s="129">
        <v>-0.816</v>
      </c>
      <c r="S83" s="129">
        <v>-0.505</v>
      </c>
      <c r="T83" s="129">
        <v>0</v>
      </c>
      <c r="U83" s="129">
        <v>0</v>
      </c>
      <c r="V83" s="130">
        <v>-1.321</v>
      </c>
      <c r="W83" s="135">
        <v>0</v>
      </c>
      <c r="X83" s="135">
        <v>0</v>
      </c>
      <c r="Y83" s="135">
        <v>-4.882993758637151</v>
      </c>
      <c r="Z83" s="135">
        <v>0</v>
      </c>
      <c r="AA83" s="136">
        <v>-4.882993758637151</v>
      </c>
      <c r="AB83" s="129">
        <v>0</v>
      </c>
      <c r="AC83" s="129">
        <v>0</v>
      </c>
      <c r="AD83" s="129">
        <v>0</v>
      </c>
      <c r="AE83" s="129">
        <v>0</v>
      </c>
      <c r="AF83" s="136">
        <v>0</v>
      </c>
      <c r="AG83" s="129">
        <v>0</v>
      </c>
      <c r="AH83" s="129">
        <v>0</v>
      </c>
      <c r="AI83" s="129">
        <v>-0.0408</v>
      </c>
      <c r="AJ83" s="129">
        <f t="shared" si="5"/>
        <v>0</v>
      </c>
      <c r="AK83" s="136">
        <v>-0.0408</v>
      </c>
      <c r="AL83" s="129">
        <v>0</v>
      </c>
      <c r="AM83" s="129">
        <v>0</v>
      </c>
      <c r="AN83" s="129">
        <v>-0.426</v>
      </c>
      <c r="AO83" s="129">
        <f t="shared" si="4"/>
        <v>0</v>
      </c>
      <c r="AP83" s="136">
        <v>-0.426</v>
      </c>
      <c r="AQ83" s="129">
        <v>0</v>
      </c>
    </row>
    <row r="84" spans="1:43" ht="16" thickBot="1">
      <c r="A84" s="137" t="s">
        <v>162</v>
      </c>
      <c r="B84" s="137"/>
      <c r="C84" s="138">
        <v>1.949</v>
      </c>
      <c r="D84" s="138">
        <v>-7.871999999999998</v>
      </c>
      <c r="E84" s="138">
        <v>-9.079000000000002</v>
      </c>
      <c r="F84" s="138">
        <v>-31.427</v>
      </c>
      <c r="G84" s="139">
        <v>-46.429</v>
      </c>
      <c r="H84" s="138">
        <v>-0.5103105190165451</v>
      </c>
      <c r="I84" s="138">
        <v>-11.502689480983452</v>
      </c>
      <c r="J84" s="138">
        <v>-0.2980000000000018</v>
      </c>
      <c r="K84" s="138">
        <v>-19.973857534715506</v>
      </c>
      <c r="L84" s="139">
        <v>-32.284857534715506</v>
      </c>
      <c r="M84" s="138">
        <v>-0.19224883727867154</v>
      </c>
      <c r="N84" s="138">
        <v>-13.361751162721328</v>
      </c>
      <c r="O84" s="138">
        <v>0.14100000000000001</v>
      </c>
      <c r="P84" s="138">
        <v>-29.173999999999996</v>
      </c>
      <c r="Q84" s="139">
        <v>-42.586999999999996</v>
      </c>
      <c r="R84" s="138">
        <v>-0.6459999999999999</v>
      </c>
      <c r="S84" s="138">
        <v>-31.740999999999993</v>
      </c>
      <c r="T84" s="138">
        <v>-2.0218323200000086</v>
      </c>
      <c r="U84" s="138">
        <v>-25.62816767999999</v>
      </c>
      <c r="V84" s="139">
        <v>-60.03699999999999</v>
      </c>
      <c r="W84" s="138">
        <f>-2.133</f>
        <v>-2.133</v>
      </c>
      <c r="X84" s="138">
        <f>-11.297</f>
        <v>-11.297</v>
      </c>
      <c r="Y84" s="138">
        <f>-8.07899375863715</f>
        <v>-8.07899375863715</v>
      </c>
      <c r="Z84" s="138">
        <f>-8.8407729733179</f>
        <v>-8.8407729733179</v>
      </c>
      <c r="AA84" s="139">
        <f>-30.3497667319551</f>
        <v>-30.3497667319551</v>
      </c>
      <c r="AB84" s="138">
        <v>-1.2488914238038271</v>
      </c>
      <c r="AC84" s="138">
        <v>-7.47917356315338</v>
      </c>
      <c r="AD84" s="138">
        <v>-4.190270304116982</v>
      </c>
      <c r="AE84" s="138">
        <v>-3.161703522146756</v>
      </c>
      <c r="AF84" s="139">
        <v>-16.080038813220945</v>
      </c>
      <c r="AG84" s="138">
        <v>-2.6159999999999997</v>
      </c>
      <c r="AH84" s="138">
        <v>-7.3149999999999995</v>
      </c>
      <c r="AI84" s="138">
        <v>-9.4608</v>
      </c>
      <c r="AJ84" s="138">
        <f t="shared" si="5"/>
        <v>-7.966999999999997</v>
      </c>
      <c r="AK84" s="139">
        <v>-27.3588</v>
      </c>
      <c r="AL84" s="138">
        <v>-5.423</v>
      </c>
      <c r="AM84" s="138">
        <v>-12.016</v>
      </c>
      <c r="AN84" s="138">
        <v>-4.947000000000001</v>
      </c>
      <c r="AO84" s="138">
        <f t="shared" si="4"/>
        <v>-23.915</v>
      </c>
      <c r="AP84" s="139">
        <v>-46.301</v>
      </c>
      <c r="AQ84" s="138">
        <v>-4.6000000000000005</v>
      </c>
    </row>
    <row r="85" spans="1:43" ht="16" thickBot="1">
      <c r="A85" s="126" t="s">
        <v>41</v>
      </c>
      <c r="B85" s="20"/>
      <c r="C85" s="127">
        <v>22.384</v>
      </c>
      <c r="D85" s="127">
        <v>46.809</v>
      </c>
      <c r="E85" s="127">
        <v>16.086000000000013</v>
      </c>
      <c r="F85" s="127">
        <v>25.34389790145495</v>
      </c>
      <c r="G85" s="128">
        <f aca="true" t="shared" si="7" ref="G85:V85">G67+G74+G79+G84</f>
        <v>110.62289790145496</v>
      </c>
      <c r="H85" s="127">
        <f t="shared" si="7"/>
        <v>17.89143978653074</v>
      </c>
      <c r="I85" s="127">
        <f t="shared" si="7"/>
        <v>12.504560213469261</v>
      </c>
      <c r="J85" s="127">
        <f t="shared" si="7"/>
        <v>40.879930034995425</v>
      </c>
      <c r="K85" s="127">
        <f t="shared" si="7"/>
        <v>51.52679155011012</v>
      </c>
      <c r="L85" s="128">
        <f t="shared" si="7"/>
        <v>122.80272158510553</v>
      </c>
      <c r="M85" s="127">
        <f t="shared" si="7"/>
        <v>29.086381566425626</v>
      </c>
      <c r="N85" s="127">
        <f t="shared" si="7"/>
        <v>31.685618433574376</v>
      </c>
      <c r="O85" s="127">
        <f t="shared" si="7"/>
        <v>50.53600000000001</v>
      </c>
      <c r="P85" s="127">
        <f t="shared" si="7"/>
        <v>64.99700000000001</v>
      </c>
      <c r="Q85" s="128">
        <f t="shared" si="7"/>
        <v>176.305</v>
      </c>
      <c r="R85" s="127">
        <f t="shared" si="7"/>
        <v>37.70400000000001</v>
      </c>
      <c r="S85" s="127">
        <f t="shared" si="7"/>
        <v>57.23080303</v>
      </c>
      <c r="T85" s="127">
        <f t="shared" si="7"/>
        <v>78.75383709019712</v>
      </c>
      <c r="U85" s="127">
        <f t="shared" si="7"/>
        <v>64.39294810359087</v>
      </c>
      <c r="V85" s="128">
        <f t="shared" si="7"/>
        <v>238.081588223788</v>
      </c>
      <c r="W85" s="127">
        <f>W67+W74+W79+W84</f>
        <v>55.63766612628811</v>
      </c>
      <c r="X85" s="127">
        <f>X67+X74+X79+X84</f>
        <v>28.982880173848972</v>
      </c>
      <c r="Y85" s="127">
        <f>Y67+Y74+Y79+Y84</f>
        <v>32.9036905674775</v>
      </c>
      <c r="Z85" s="127">
        <f>Z67+Z74+Z79+Z84</f>
        <v>67.54674772653468</v>
      </c>
      <c r="AA85" s="128">
        <f>AA67+AA74+AA79+AA84</f>
        <v>185.07098459414922</v>
      </c>
      <c r="AB85" s="127">
        <v>21.24575521827971</v>
      </c>
      <c r="AC85" s="127">
        <v>8.096965635293365</v>
      </c>
      <c r="AD85" s="127">
        <v>16.871991604608134</v>
      </c>
      <c r="AE85" s="127">
        <v>16.138563718832366</v>
      </c>
      <c r="AF85" s="128">
        <v>62.353276177013576</v>
      </c>
      <c r="AG85" s="127">
        <v>-17.920783203442227</v>
      </c>
      <c r="AH85" s="127">
        <v>44.25878320344219</v>
      </c>
      <c r="AI85" s="127">
        <v>31.594315610000024</v>
      </c>
      <c r="AJ85" s="127">
        <f t="shared" si="5"/>
        <v>83.36299999999991</v>
      </c>
      <c r="AK85" s="128">
        <v>141.2953156099999</v>
      </c>
      <c r="AL85" s="127">
        <v>74.07944688</v>
      </c>
      <c r="AM85" s="127">
        <v>84.81732692</v>
      </c>
      <c r="AN85" s="127">
        <v>124.99891265999992</v>
      </c>
      <c r="AO85" s="127">
        <f t="shared" si="4"/>
        <v>19.77502923357099</v>
      </c>
      <c r="AP85" s="128">
        <v>303.6707156935709</v>
      </c>
      <c r="AQ85" s="127">
        <v>-86.65627597137407</v>
      </c>
    </row>
    <row r="86" spans="1:43" ht="16" thickBot="1">
      <c r="A86" s="140"/>
      <c r="B86" s="92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>
        <v>0</v>
      </c>
      <c r="U86" s="141">
        <v>0</v>
      </c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</row>
    <row r="87" spans="1:43" ht="15.5">
      <c r="A87" s="9" t="s">
        <v>112</v>
      </c>
      <c r="B87" s="9"/>
      <c r="C87" s="6">
        <v>-7.196206611570248</v>
      </c>
      <c r="D87" s="6">
        <v>-7.274793388429752</v>
      </c>
      <c r="E87" s="6">
        <v>-23.737</v>
      </c>
      <c r="F87" s="6">
        <v>-15.766452580991736</v>
      </c>
      <c r="G87" s="7">
        <v>-53.97445258099173</v>
      </c>
      <c r="H87" s="6">
        <v>-14.094614090413222</v>
      </c>
      <c r="I87" s="6">
        <v>-14.818385909586778</v>
      </c>
      <c r="J87" s="6">
        <v>-17.69901034884299</v>
      </c>
      <c r="K87" s="6">
        <v>-14.4264372376681</v>
      </c>
      <c r="L87" s="7">
        <v>-61.039</v>
      </c>
      <c r="M87" s="6">
        <v>-14.372216889999999</v>
      </c>
      <c r="N87" s="6">
        <v>-7.239783109999999</v>
      </c>
      <c r="O87" s="6">
        <v>-8.053</v>
      </c>
      <c r="P87" s="6">
        <v>-21.178000000000004</v>
      </c>
      <c r="Q87" s="7">
        <v>-50.843</v>
      </c>
      <c r="R87" s="6">
        <v>-21.214</v>
      </c>
      <c r="S87" s="6">
        <v>-43.997794</v>
      </c>
      <c r="T87" s="6">
        <v>-53.567206</v>
      </c>
      <c r="U87" s="6">
        <v>-44.97999999999999</v>
      </c>
      <c r="V87" s="7">
        <v>-163.759</v>
      </c>
      <c r="W87" s="6">
        <v>-91.012</v>
      </c>
      <c r="X87" s="6">
        <v>-75.8382564102564</v>
      </c>
      <c r="Y87" s="6">
        <v>-63.57774358974359</v>
      </c>
      <c r="Z87" s="6">
        <v>-55.17500000000001</v>
      </c>
      <c r="AA87" s="7">
        <v>-285.603</v>
      </c>
      <c r="AB87" s="6">
        <v>-35.15317467</v>
      </c>
      <c r="AC87" s="6">
        <v>-12.975999999999999</v>
      </c>
      <c r="AD87" s="6">
        <v>-23.363000000000014</v>
      </c>
      <c r="AE87" s="6">
        <v>-20.72399999999999</v>
      </c>
      <c r="AF87" s="7">
        <v>-92.21617467</v>
      </c>
      <c r="AG87" s="6">
        <v>-30.847</v>
      </c>
      <c r="AH87" s="6">
        <v>-15.768</v>
      </c>
      <c r="AI87" s="6">
        <v>-11.515999999999998</v>
      </c>
      <c r="AJ87" s="6">
        <f t="shared" si="5"/>
        <v>-10.144000000000005</v>
      </c>
      <c r="AK87" s="7">
        <v>-68.275</v>
      </c>
      <c r="AL87" s="6">
        <v>-15.662</v>
      </c>
      <c r="AM87" s="6">
        <v>-12.836999999999998</v>
      </c>
      <c r="AN87" s="6">
        <v>-8.084000000000001</v>
      </c>
      <c r="AO87" s="6">
        <f>AP87-AL87-AM87-AN87</f>
        <v>-15.226</v>
      </c>
      <c r="AP87" s="7">
        <v>-51.809</v>
      </c>
      <c r="AQ87" s="6">
        <v>-11.897</v>
      </c>
    </row>
    <row r="88" spans="1:43" ht="15.5">
      <c r="A88" s="17" t="s">
        <v>111</v>
      </c>
      <c r="B88" s="17"/>
      <c r="C88" s="6">
        <v>-1.538</v>
      </c>
      <c r="D88" s="6">
        <v>-0.24499999999999988</v>
      </c>
      <c r="E88" s="6">
        <v>-0.6710000000000003</v>
      </c>
      <c r="F88" s="6">
        <v>-2.7384953315108724</v>
      </c>
      <c r="G88" s="7">
        <v>-5.192495331510873</v>
      </c>
      <c r="H88" s="6">
        <v>-2.652</v>
      </c>
      <c r="I88" s="6">
        <v>-1.279</v>
      </c>
      <c r="J88" s="6">
        <v>-1.6360000000000001</v>
      </c>
      <c r="K88" s="6">
        <v>-0.8872614399999996</v>
      </c>
      <c r="L88" s="7">
        <v>-6.45426144</v>
      </c>
      <c r="M88" s="6">
        <v>-0.351</v>
      </c>
      <c r="N88" s="6">
        <v>-0.351</v>
      </c>
      <c r="O88" s="6">
        <v>-0.4850000000000001</v>
      </c>
      <c r="P88" s="6">
        <v>-0.43399999999999994</v>
      </c>
      <c r="Q88" s="7">
        <v>-1.621</v>
      </c>
      <c r="R88" s="6">
        <v>-0.441</v>
      </c>
      <c r="S88" s="6">
        <v>-21.771</v>
      </c>
      <c r="T88" s="6">
        <v>-0.7830000000000013</v>
      </c>
      <c r="U88" s="6">
        <v>-1.2390000000000008</v>
      </c>
      <c r="V88" s="7">
        <v>-24.234</v>
      </c>
      <c r="W88" s="6">
        <v>-0.919</v>
      </c>
      <c r="X88" s="6">
        <v>-2.012</v>
      </c>
      <c r="Y88" s="6">
        <v>-1.6832564102564103</v>
      </c>
      <c r="Z88" s="6">
        <v>-2.1399999999999997</v>
      </c>
      <c r="AA88" s="7">
        <v>-6.75425641025641</v>
      </c>
      <c r="AB88" s="6">
        <v>-1.638</v>
      </c>
      <c r="AC88" s="6">
        <v>-0.8400000000000003</v>
      </c>
      <c r="AD88" s="6">
        <v>-1.4499999999999997</v>
      </c>
      <c r="AE88" s="6">
        <v>-0.8899999999999997</v>
      </c>
      <c r="AF88" s="7">
        <v>-4.818</v>
      </c>
      <c r="AG88" s="6">
        <v>-0.514</v>
      </c>
      <c r="AH88" s="6">
        <v>-0.399</v>
      </c>
      <c r="AI88" s="6">
        <v>-0.46899999999999986</v>
      </c>
      <c r="AJ88" s="6">
        <f t="shared" si="5"/>
        <v>-1.3270000000000004</v>
      </c>
      <c r="AK88" s="7">
        <v>-2.709</v>
      </c>
      <c r="AL88" s="6">
        <v>-0.768</v>
      </c>
      <c r="AM88" s="6">
        <v>-0.976</v>
      </c>
      <c r="AN88" s="6">
        <v>-0.583</v>
      </c>
      <c r="AO88" s="6">
        <f>AP88-AL88-AM88-AN88</f>
        <v>-0.7310000000000001</v>
      </c>
      <c r="AP88" s="7">
        <v>-3.058</v>
      </c>
      <c r="AQ88" s="6">
        <v>-0.791</v>
      </c>
    </row>
    <row r="89" spans="1:43" ht="15.5">
      <c r="A89" s="134" t="s">
        <v>163</v>
      </c>
      <c r="B89" s="17"/>
      <c r="C89" s="129">
        <v>-0.018</v>
      </c>
      <c r="D89" s="129">
        <v>0.13</v>
      </c>
      <c r="E89" s="129">
        <v>-0.21100000000000002</v>
      </c>
      <c r="F89" s="129">
        <v>0.028000000000000025</v>
      </c>
      <c r="G89" s="130">
        <v>-0.071</v>
      </c>
      <c r="H89" s="129">
        <v>-0.006</v>
      </c>
      <c r="I89" s="129">
        <v>1.1260000000000001</v>
      </c>
      <c r="J89" s="129">
        <v>0.02499999999999991</v>
      </c>
      <c r="K89" s="129">
        <v>-31.23972508</v>
      </c>
      <c r="L89" s="130">
        <v>-30.09472508</v>
      </c>
      <c r="M89" s="129">
        <v>0.008</v>
      </c>
      <c r="N89" s="129">
        <v>1.858</v>
      </c>
      <c r="O89" s="129">
        <v>-26.005</v>
      </c>
      <c r="P89" s="129">
        <v>2.8679999999999986</v>
      </c>
      <c r="Q89" s="130">
        <v>-21.271</v>
      </c>
      <c r="R89" s="129">
        <v>1.917</v>
      </c>
      <c r="S89" s="129">
        <v>-0.41400000000000015</v>
      </c>
      <c r="T89" s="129">
        <v>0.9219999999999999</v>
      </c>
      <c r="U89" s="129">
        <v>-124.86399999999999</v>
      </c>
      <c r="V89" s="130">
        <v>-122.439</v>
      </c>
      <c r="W89" s="135">
        <v>0.005</v>
      </c>
      <c r="X89" s="135">
        <v>-0.14400000000000002</v>
      </c>
      <c r="Y89" s="135">
        <v>-0.086</v>
      </c>
      <c r="Z89" s="135">
        <v>-6.407</v>
      </c>
      <c r="AA89" s="136">
        <v>-6.632</v>
      </c>
      <c r="AB89" s="129">
        <v>0.033</v>
      </c>
      <c r="AC89" s="129">
        <v>0.017</v>
      </c>
      <c r="AD89" s="129">
        <v>-0.035</v>
      </c>
      <c r="AE89" s="129">
        <v>-0.015</v>
      </c>
      <c r="AF89" s="136">
        <v>0</v>
      </c>
      <c r="AG89" s="129">
        <v>-0.017</v>
      </c>
      <c r="AH89" s="129">
        <v>-0.112</v>
      </c>
      <c r="AI89" s="129">
        <v>0.0030000000000000027</v>
      </c>
      <c r="AJ89" s="129">
        <f t="shared" si="5"/>
        <v>-0.202</v>
      </c>
      <c r="AK89" s="136">
        <v>-0.328</v>
      </c>
      <c r="AL89" s="129">
        <v>-0.001</v>
      </c>
      <c r="AM89" s="129">
        <v>-0.027</v>
      </c>
      <c r="AN89" s="129">
        <v>-0.013000000000000001</v>
      </c>
      <c r="AO89" s="129">
        <f>AP89-AL89-AM89-AN89</f>
        <v>0.222</v>
      </c>
      <c r="AP89" s="136">
        <v>0.181</v>
      </c>
      <c r="AQ89" s="129">
        <v>0.524</v>
      </c>
    </row>
    <row r="90" spans="1:43" ht="16" thickBot="1">
      <c r="A90" s="17" t="s">
        <v>53</v>
      </c>
      <c r="B90" s="17"/>
      <c r="C90" s="67">
        <v>0</v>
      </c>
      <c r="D90" s="67">
        <v>3.626</v>
      </c>
      <c r="E90" s="67">
        <v>4.229000000000001</v>
      </c>
      <c r="F90" s="67">
        <v>24.410999999999994</v>
      </c>
      <c r="G90" s="112">
        <v>32.266</v>
      </c>
      <c r="H90" s="67">
        <v>3.394</v>
      </c>
      <c r="I90" s="67">
        <v>3.9429999999999996</v>
      </c>
      <c r="J90" s="67">
        <v>17.550000000000004</v>
      </c>
      <c r="K90" s="67">
        <v>16.531999999999996</v>
      </c>
      <c r="L90" s="112">
        <v>41.419</v>
      </c>
      <c r="M90" s="67">
        <v>0.001</v>
      </c>
      <c r="N90" s="67">
        <v>2.653</v>
      </c>
      <c r="O90" s="67">
        <v>0.5110000000000001</v>
      </c>
      <c r="P90" s="67">
        <v>0.22699999999999987</v>
      </c>
      <c r="Q90" s="112">
        <v>3.392</v>
      </c>
      <c r="R90" s="67">
        <v>1.076</v>
      </c>
      <c r="S90" s="67">
        <v>0.3802939999999999</v>
      </c>
      <c r="T90" s="67">
        <v>0.05599999999999983</v>
      </c>
      <c r="U90" s="67">
        <v>-0.1562429999999999</v>
      </c>
      <c r="V90" s="112">
        <v>1.356051</v>
      </c>
      <c r="W90" s="51">
        <v>0.19</v>
      </c>
      <c r="X90" s="51">
        <v>4.3549999999999995</v>
      </c>
      <c r="Y90" s="51">
        <v>0.11599999999999966</v>
      </c>
      <c r="Z90" s="51">
        <v>0.4790000000000001</v>
      </c>
      <c r="AA90" s="113">
        <v>5.14</v>
      </c>
      <c r="AB90" s="67">
        <v>0.412</v>
      </c>
      <c r="AC90" s="67">
        <v>0</v>
      </c>
      <c r="AD90" s="67">
        <v>0.26500000000000007</v>
      </c>
      <c r="AE90" s="67">
        <v>58.571</v>
      </c>
      <c r="AF90" s="113">
        <v>59.248</v>
      </c>
      <c r="AG90" s="67">
        <v>0.165</v>
      </c>
      <c r="AH90" s="67">
        <v>0.24399999999999997</v>
      </c>
      <c r="AI90" s="67">
        <v>0</v>
      </c>
      <c r="AJ90" s="67">
        <f t="shared" si="5"/>
        <v>5.549</v>
      </c>
      <c r="AK90" s="113">
        <v>5.958</v>
      </c>
      <c r="AL90" s="67">
        <v>0.38</v>
      </c>
      <c r="AM90" s="67">
        <v>0.0030000000000000027</v>
      </c>
      <c r="AN90" s="67">
        <v>0.10099999999999998</v>
      </c>
      <c r="AO90" s="67">
        <f>AP90-AL90-AM90-AN90</f>
        <v>0.29900000000000004</v>
      </c>
      <c r="AP90" s="113">
        <v>0.783</v>
      </c>
      <c r="AQ90" s="67">
        <v>0</v>
      </c>
    </row>
    <row r="91" spans="1:43" ht="16" thickBot="1">
      <c r="A91" s="126" t="s">
        <v>54</v>
      </c>
      <c r="B91" s="20"/>
      <c r="C91" s="127">
        <v>-8.752206611570248</v>
      </c>
      <c r="D91" s="127">
        <v>-3.7637933884297556</v>
      </c>
      <c r="E91" s="127">
        <v>-20.389999999999986</v>
      </c>
      <c r="F91" s="127">
        <v>5.934052087497383</v>
      </c>
      <c r="G91" s="128">
        <v>-26.971947912502607</v>
      </c>
      <c r="H91" s="127">
        <v>-13.358614090413221</v>
      </c>
      <c r="I91" s="127">
        <v>-11.02838590958678</v>
      </c>
      <c r="J91" s="127">
        <v>-1.7600103488429895</v>
      </c>
      <c r="K91" s="127">
        <v>-30.05</v>
      </c>
      <c r="L91" s="128">
        <v>-56.2</v>
      </c>
      <c r="M91" s="127">
        <v>-14.714216890000001</v>
      </c>
      <c r="N91" s="127">
        <v>-3.0797831099999993</v>
      </c>
      <c r="O91" s="127">
        <v>-34.032</v>
      </c>
      <c r="P91" s="127">
        <v>-18.517000000000024</v>
      </c>
      <c r="Q91" s="128">
        <v>-70.34300000000002</v>
      </c>
      <c r="R91" s="127">
        <v>-18.661999999999995</v>
      </c>
      <c r="S91" s="127">
        <v>-65.80250000000001</v>
      </c>
      <c r="T91" s="127">
        <v>-53.37220599999999</v>
      </c>
      <c r="U91" s="127">
        <v>-171.23924300000004</v>
      </c>
      <c r="V91" s="128">
        <v>-309.07594900000004</v>
      </c>
      <c r="W91" s="127">
        <v>-91.736</v>
      </c>
      <c r="X91" s="127">
        <v>-73.63925641025644</v>
      </c>
      <c r="Y91" s="127">
        <v>-65.23099999999997</v>
      </c>
      <c r="Z91" s="127">
        <v>-63.24300000000002</v>
      </c>
      <c r="AA91" s="128">
        <v>-293.84925641025643</v>
      </c>
      <c r="AB91" s="127">
        <v>-36.346174669999996</v>
      </c>
      <c r="AC91" s="127">
        <v>-13.799000000000007</v>
      </c>
      <c r="AD91" s="127">
        <v>-24.583</v>
      </c>
      <c r="AE91" s="127">
        <v>36.942</v>
      </c>
      <c r="AF91" s="128">
        <v>-37.78617467</v>
      </c>
      <c r="AG91" s="127">
        <v>-31.213</v>
      </c>
      <c r="AH91" s="127">
        <v>-16.034999999999997</v>
      </c>
      <c r="AI91" s="127">
        <v>-11.982</v>
      </c>
      <c r="AJ91" s="127">
        <f t="shared" si="5"/>
        <v>-6.1240000000000165</v>
      </c>
      <c r="AK91" s="128">
        <v>-65.35400000000001</v>
      </c>
      <c r="AL91" s="127">
        <v>-16.051000000000002</v>
      </c>
      <c r="AM91" s="127">
        <v>-13.836999999999996</v>
      </c>
      <c r="AN91" s="127">
        <v>-8.578999999999994</v>
      </c>
      <c r="AO91" s="127">
        <f>AP91-AL91-AM91-AN91</f>
        <v>-15.436000000000007</v>
      </c>
      <c r="AP91" s="128">
        <v>-53.903</v>
      </c>
      <c r="AQ91" s="127">
        <v>-12.164000000000001</v>
      </c>
    </row>
    <row r="92" spans="1:43" ht="16" thickBot="1">
      <c r="A92" s="20"/>
      <c r="B92" s="20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>
        <v>0</v>
      </c>
      <c r="U92" s="49">
        <v>0</v>
      </c>
      <c r="V92" s="49"/>
      <c r="W92" s="49"/>
      <c r="X92" s="49">
        <v>0</v>
      </c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</row>
    <row r="93" spans="1:43" ht="16" thickBot="1">
      <c r="A93" s="77" t="s">
        <v>55</v>
      </c>
      <c r="B93" s="20"/>
      <c r="C93" s="127">
        <v>13.631793388429752</v>
      </c>
      <c r="D93" s="127">
        <v>43.045206611570244</v>
      </c>
      <c r="E93" s="127">
        <v>-4.303999999999974</v>
      </c>
      <c r="F93" s="127">
        <v>31.277949988952336</v>
      </c>
      <c r="G93" s="128">
        <f aca="true" t="shared" si="8" ref="G93:V93">G85+G91</f>
        <v>83.65094998895236</v>
      </c>
      <c r="H93" s="127">
        <f t="shared" si="8"/>
        <v>4.532825696117518</v>
      </c>
      <c r="I93" s="127">
        <f t="shared" si="8"/>
        <v>1.4761743038824822</v>
      </c>
      <c r="J93" s="127">
        <f t="shared" si="8"/>
        <v>39.119919686152436</v>
      </c>
      <c r="K93" s="127">
        <f t="shared" si="8"/>
        <v>21.476791550110118</v>
      </c>
      <c r="L93" s="128">
        <f t="shared" si="8"/>
        <v>66.60272158510553</v>
      </c>
      <c r="M93" s="127">
        <f t="shared" si="8"/>
        <v>14.372164676425625</v>
      </c>
      <c r="N93" s="127">
        <f t="shared" si="8"/>
        <v>28.605835323574375</v>
      </c>
      <c r="O93" s="127">
        <f t="shared" si="8"/>
        <v>16.504000000000012</v>
      </c>
      <c r="P93" s="127">
        <f t="shared" si="8"/>
        <v>46.47999999999999</v>
      </c>
      <c r="Q93" s="128">
        <f t="shared" si="8"/>
        <v>105.96199999999999</v>
      </c>
      <c r="R93" s="127">
        <f t="shared" si="8"/>
        <v>19.042000000000012</v>
      </c>
      <c r="S93" s="127">
        <f t="shared" si="8"/>
        <v>-8.571696970000012</v>
      </c>
      <c r="T93" s="127">
        <f t="shared" si="8"/>
        <v>25.381631090197132</v>
      </c>
      <c r="U93" s="127">
        <f t="shared" si="8"/>
        <v>-106.84629489640918</v>
      </c>
      <c r="V93" s="128">
        <f t="shared" si="8"/>
        <v>-70.99436077621203</v>
      </c>
      <c r="W93" s="127">
        <f>W85+W91</f>
        <v>-36.098333873711894</v>
      </c>
      <c r="X93" s="127">
        <f>X85+X91</f>
        <v>-44.65637623640747</v>
      </c>
      <c r="Y93" s="127">
        <f>Y85+Y91</f>
        <v>-32.32730943252247</v>
      </c>
      <c r="Z93" s="127">
        <f>Z85+Z91</f>
        <v>4.303747726534652</v>
      </c>
      <c r="AA93" s="128">
        <f>AA85+AA91</f>
        <v>-108.7782718161072</v>
      </c>
      <c r="AB93" s="127">
        <v>-15.100419451720285</v>
      </c>
      <c r="AC93" s="127">
        <v>-5.702034364706641</v>
      </c>
      <c r="AD93" s="127">
        <v>-7.711008395391865</v>
      </c>
      <c r="AE93" s="127">
        <v>53.080563718832366</v>
      </c>
      <c r="AF93" s="128">
        <v>24.567101507013575</v>
      </c>
      <c r="AG93" s="127">
        <v>-49.13378320344223</v>
      </c>
      <c r="AH93" s="127">
        <v>28.223783203442196</v>
      </c>
      <c r="AI93" s="127">
        <v>19.612315610000024</v>
      </c>
      <c r="AJ93" s="127">
        <f t="shared" si="5"/>
        <v>77.23899999999989</v>
      </c>
      <c r="AK93" s="128">
        <v>75.94131560999989</v>
      </c>
      <c r="AL93" s="127">
        <v>58.028446880000004</v>
      </c>
      <c r="AM93" s="127">
        <v>70.98032692</v>
      </c>
      <c r="AN93" s="127">
        <v>116.41991265999995</v>
      </c>
      <c r="AO93" s="127">
        <f>AP93-AL93-AM93-AN93</f>
        <v>4.339029233570955</v>
      </c>
      <c r="AP93" s="128">
        <v>249.76771569357092</v>
      </c>
      <c r="AQ93" s="127">
        <v>-98.82027597137407</v>
      </c>
    </row>
    <row r="94" spans="1:43" ht="16" thickBot="1">
      <c r="A94" s="140"/>
      <c r="B94" s="92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>
        <v>0</v>
      </c>
      <c r="Q94" s="141"/>
      <c r="R94" s="141"/>
      <c r="S94" s="141"/>
      <c r="T94" s="141">
        <v>0</v>
      </c>
      <c r="U94" s="141">
        <v>0</v>
      </c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</row>
    <row r="95" spans="1:43" ht="15.5">
      <c r="A95" s="5" t="s">
        <v>164</v>
      </c>
      <c r="B95" s="5"/>
      <c r="C95" s="6">
        <v>4.024</v>
      </c>
      <c r="D95" s="6">
        <v>0.001000000000000334</v>
      </c>
      <c r="E95" s="6">
        <v>-0.001000000000000334</v>
      </c>
      <c r="F95" s="6">
        <v>-0.09399999999999986</v>
      </c>
      <c r="G95" s="7">
        <v>3.93</v>
      </c>
      <c r="H95" s="6">
        <v>-0.727</v>
      </c>
      <c r="I95" s="6">
        <v>-0.358</v>
      </c>
      <c r="J95" s="6">
        <v>-8.03</v>
      </c>
      <c r="K95" s="6">
        <v>0.06799999999999873</v>
      </c>
      <c r="L95" s="7">
        <v>-9.047</v>
      </c>
      <c r="M95" s="6">
        <v>0.067</v>
      </c>
      <c r="N95" s="6">
        <v>-0.19</v>
      </c>
      <c r="O95" s="6">
        <v>0.637</v>
      </c>
      <c r="P95" s="6">
        <v>-0.746</v>
      </c>
      <c r="Q95" s="7">
        <v>-0.232</v>
      </c>
      <c r="R95" s="6">
        <v>14.777</v>
      </c>
      <c r="S95" s="6">
        <v>-0.08699999999999974</v>
      </c>
      <c r="T95" s="6">
        <v>-0.11500000000000021</v>
      </c>
      <c r="U95" s="6">
        <v>-0.5199999999999996</v>
      </c>
      <c r="V95" s="7">
        <v>14.055</v>
      </c>
      <c r="W95" s="6">
        <v>-0.151</v>
      </c>
      <c r="X95" s="6">
        <v>-10.428</v>
      </c>
      <c r="Y95" s="6">
        <v>-2.0135724999999933</v>
      </c>
      <c r="Z95" s="6">
        <v>0.5684866299999918</v>
      </c>
      <c r="AA95" s="7">
        <v>-12.024085870000002</v>
      </c>
      <c r="AB95" s="6">
        <v>-1.1669479599999995</v>
      </c>
      <c r="AC95" s="6">
        <v>0.6575703900000025</v>
      </c>
      <c r="AD95" s="6">
        <v>-1.1982639500000076</v>
      </c>
      <c r="AE95" s="6">
        <v>221.46664152</v>
      </c>
      <c r="AF95" s="7">
        <v>219.759</v>
      </c>
      <c r="AG95" s="6">
        <v>1.5545212500000016</v>
      </c>
      <c r="AH95" s="6">
        <v>-2.8175212500000013</v>
      </c>
      <c r="AI95" s="6">
        <v>-1.0920000000000005</v>
      </c>
      <c r="AJ95" s="6">
        <f t="shared" si="5"/>
        <v>0.17600000000000016</v>
      </c>
      <c r="AK95" s="7">
        <v>-2.179</v>
      </c>
      <c r="AL95" s="6">
        <v>1.761</v>
      </c>
      <c r="AM95" s="6">
        <v>-0.373</v>
      </c>
      <c r="AN95" s="6">
        <v>-0.3059999999999998</v>
      </c>
      <c r="AO95" s="6">
        <v>-0.9500000000000002</v>
      </c>
      <c r="AP95" s="7">
        <v>0.132</v>
      </c>
      <c r="AQ95" s="6">
        <v>6.563</v>
      </c>
    </row>
    <row r="96" spans="1:43" ht="15.5">
      <c r="A96" s="9" t="s">
        <v>165</v>
      </c>
      <c r="B96" s="9"/>
      <c r="C96" s="6">
        <v>-3.237</v>
      </c>
      <c r="D96" s="6">
        <v>-14.505</v>
      </c>
      <c r="E96" s="6">
        <v>42.872</v>
      </c>
      <c r="F96" s="6">
        <v>9.195000000000007</v>
      </c>
      <c r="G96" s="7">
        <v>34.325</v>
      </c>
      <c r="H96" s="6">
        <v>-0.31110229007530416</v>
      </c>
      <c r="I96" s="6">
        <v>-14.477897709924695</v>
      </c>
      <c r="J96" s="6">
        <v>-1.1780000000000008</v>
      </c>
      <c r="K96" s="6">
        <v>42.40340096141068</v>
      </c>
      <c r="L96" s="7">
        <v>26.436400961410687</v>
      </c>
      <c r="M96" s="6">
        <v>-0.2596372912215396</v>
      </c>
      <c r="N96" s="6">
        <v>-8.845362708778461</v>
      </c>
      <c r="O96" s="6">
        <v>-1.0619999999999994</v>
      </c>
      <c r="P96" s="6">
        <v>-0.6370000000000005</v>
      </c>
      <c r="Q96" s="7">
        <v>-10.804</v>
      </c>
      <c r="R96" s="6">
        <v>169.124</v>
      </c>
      <c r="S96" s="6">
        <v>-219.34841584</v>
      </c>
      <c r="T96" s="6">
        <f>4.13973301000001-5.094</f>
        <v>-0.95426698999999</v>
      </c>
      <c r="U96" s="6">
        <f>261.83061196-5.727</f>
        <v>256.10361196</v>
      </c>
      <c r="V96" s="7">
        <f>215.74592913-10.821</f>
        <v>204.92492913</v>
      </c>
      <c r="W96" s="6">
        <f>-39.880985175-2.382</f>
        <v>-42.262985175</v>
      </c>
      <c r="X96" s="6">
        <f>-2.029136415-0.491</f>
        <v>-2.520136415</v>
      </c>
      <c r="Y96" s="6">
        <f>50.694999755-0.061</f>
        <v>50.633999755</v>
      </c>
      <c r="Z96" s="6">
        <f>21.766998795-5.643</f>
        <v>16.123998795</v>
      </c>
      <c r="AA96" s="7">
        <f>30.55187696-8.577</f>
        <v>21.974876960000003</v>
      </c>
      <c r="AB96" s="6">
        <v>68.52232670999999</v>
      </c>
      <c r="AC96" s="6">
        <v>66.70267424</v>
      </c>
      <c r="AD96" s="6">
        <v>30.428999130000022</v>
      </c>
      <c r="AE96" s="6">
        <v>-98.17000012</v>
      </c>
      <c r="AF96" s="7">
        <v>67.48399996</v>
      </c>
      <c r="AG96" s="6">
        <v>-20.370000615000002</v>
      </c>
      <c r="AH96" s="6">
        <v>-117.66099938500003</v>
      </c>
      <c r="AI96" s="6">
        <v>-22.81699999999998</v>
      </c>
      <c r="AJ96" s="6">
        <f t="shared" si="5"/>
        <v>-42.202999999999975</v>
      </c>
      <c r="AK96" s="7">
        <v>-203.051</v>
      </c>
      <c r="AL96" s="6">
        <v>-25.955</v>
      </c>
      <c r="AM96" s="6">
        <v>-57.623999999999995</v>
      </c>
      <c r="AN96" s="6">
        <v>-33.95700000000001</v>
      </c>
      <c r="AO96" s="6">
        <v>-31.424000000000007</v>
      </c>
      <c r="AP96" s="7">
        <v>-149.391</v>
      </c>
      <c r="AQ96" s="6">
        <v>77.567</v>
      </c>
    </row>
    <row r="97" spans="1:43" ht="16" thickBot="1">
      <c r="A97" s="78" t="s">
        <v>166</v>
      </c>
      <c r="B97" s="17"/>
      <c r="C97" s="6">
        <v>0</v>
      </c>
      <c r="D97" s="6">
        <v>-24.889</v>
      </c>
      <c r="E97" s="6">
        <v>0</v>
      </c>
      <c r="F97" s="6">
        <v>-10.951000000000004</v>
      </c>
      <c r="G97" s="7">
        <v>-35.84</v>
      </c>
      <c r="H97" s="6">
        <v>0</v>
      </c>
      <c r="I97" s="6">
        <v>-24.886</v>
      </c>
      <c r="J97" s="6">
        <v>-0.0010000000000012221</v>
      </c>
      <c r="K97" s="6">
        <v>-7.823999999999998</v>
      </c>
      <c r="L97" s="7">
        <v>-32.711</v>
      </c>
      <c r="M97" s="6">
        <v>0</v>
      </c>
      <c r="N97" s="6">
        <v>-11.578</v>
      </c>
      <c r="O97" s="6">
        <v>-12.089000000000002</v>
      </c>
      <c r="P97" s="6">
        <v>-16.17</v>
      </c>
      <c r="Q97" s="7">
        <v>-39.837</v>
      </c>
      <c r="R97" s="6">
        <v>0</v>
      </c>
      <c r="S97" s="6">
        <v>-16.158</v>
      </c>
      <c r="T97" s="6">
        <v>-25.581000000000003</v>
      </c>
      <c r="U97" s="6">
        <v>-28.156999999999996</v>
      </c>
      <c r="V97" s="7">
        <v>-69.896</v>
      </c>
      <c r="W97" s="6">
        <v>0</v>
      </c>
      <c r="X97" s="6">
        <v>-14.05898019</v>
      </c>
      <c r="Y97" s="6">
        <v>-11.721321930000002</v>
      </c>
      <c r="Z97" s="6">
        <v>-1.8099999999999987</v>
      </c>
      <c r="AA97" s="7">
        <v>-27.59030212</v>
      </c>
      <c r="AB97" s="6">
        <v>0</v>
      </c>
      <c r="AC97" s="6">
        <v>0</v>
      </c>
      <c r="AD97" s="6">
        <v>-1.1774491455672</v>
      </c>
      <c r="AE97" s="6">
        <v>-0.2310000000000001</v>
      </c>
      <c r="AF97" s="7">
        <v>-1.4084491455672001</v>
      </c>
      <c r="AG97" s="6">
        <v>0</v>
      </c>
      <c r="AH97" s="6">
        <v>0</v>
      </c>
      <c r="AI97" s="6">
        <v>-0.625</v>
      </c>
      <c r="AJ97" s="6">
        <f t="shared" si="5"/>
        <v>-12.740122949980003</v>
      </c>
      <c r="AK97" s="7">
        <v>-13.365122949980003</v>
      </c>
      <c r="AL97" s="6">
        <v>0</v>
      </c>
      <c r="AM97" s="6">
        <v>-13.118997049999896</v>
      </c>
      <c r="AN97" s="6">
        <v>-32.581002950000105</v>
      </c>
      <c r="AO97" s="6">
        <v>-21.867999999999995</v>
      </c>
      <c r="AP97" s="7">
        <v>-67.568</v>
      </c>
      <c r="AQ97" s="6">
        <v>-62.868</v>
      </c>
    </row>
    <row r="98" spans="1:43" ht="16" thickBot="1">
      <c r="A98" s="126" t="s">
        <v>167</v>
      </c>
      <c r="B98" s="20"/>
      <c r="C98" s="127">
        <v>0.7779999999999999</v>
      </c>
      <c r="D98" s="127">
        <v>-39.371</v>
      </c>
      <c r="E98" s="127">
        <v>42.864000000000004</v>
      </c>
      <c r="F98" s="127">
        <v>-1.784000000000006</v>
      </c>
      <c r="G98" s="128">
        <v>2.486999999999999</v>
      </c>
      <c r="H98" s="127">
        <v>-1.0291022900753042</v>
      </c>
      <c r="I98" s="127">
        <v>-39.73089770992469</v>
      </c>
      <c r="J98" s="127">
        <v>-9.209000000000003</v>
      </c>
      <c r="K98" s="127">
        <v>34.64740096141068</v>
      </c>
      <c r="L98" s="128">
        <f aca="true" t="shared" si="9" ref="L98:V98">SUM(L95:L97)</f>
        <v>-15.321599038589312</v>
      </c>
      <c r="M98" s="127">
        <f t="shared" si="9"/>
        <v>-0.1926372912215396</v>
      </c>
      <c r="N98" s="127">
        <f t="shared" si="9"/>
        <v>-20.61336270877846</v>
      </c>
      <c r="O98" s="127">
        <f t="shared" si="9"/>
        <v>-12.514000000000001</v>
      </c>
      <c r="P98" s="127">
        <f t="shared" si="9"/>
        <v>-17.553</v>
      </c>
      <c r="Q98" s="128">
        <f t="shared" si="9"/>
        <v>-50.873000000000005</v>
      </c>
      <c r="R98" s="127">
        <f t="shared" si="9"/>
        <v>183.90099999999998</v>
      </c>
      <c r="S98" s="127">
        <f t="shared" si="9"/>
        <v>-235.59341583999998</v>
      </c>
      <c r="T98" s="127">
        <f t="shared" si="9"/>
        <v>-26.65026698999999</v>
      </c>
      <c r="U98" s="127">
        <f t="shared" si="9"/>
        <v>227.42661196</v>
      </c>
      <c r="V98" s="128">
        <f t="shared" si="9"/>
        <v>149.08392913</v>
      </c>
      <c r="W98" s="127">
        <f>SUM(W95:W97)</f>
        <v>-42.413985175</v>
      </c>
      <c r="X98" s="127">
        <f>SUM(X95:X97)</f>
        <v>-27.007116605</v>
      </c>
      <c r="Y98" s="127">
        <f>SUM(Y95:Y97)</f>
        <v>36.899105325</v>
      </c>
      <c r="Z98" s="127">
        <f>SUM(Z95:Z97)</f>
        <v>14.882485424999992</v>
      </c>
      <c r="AA98" s="128">
        <f>SUM(AA95:AA97)</f>
        <v>-17.63951103</v>
      </c>
      <c r="AB98" s="127">
        <v>67.35537874999999</v>
      </c>
      <c r="AC98" s="127">
        <v>67.36024463</v>
      </c>
      <c r="AD98" s="127">
        <v>28.0532860344328</v>
      </c>
      <c r="AE98" s="127">
        <v>123.0656414</v>
      </c>
      <c r="AF98" s="128">
        <v>285.8345508144328</v>
      </c>
      <c r="AG98" s="127">
        <v>-18.815479365</v>
      </c>
      <c r="AH98" s="127">
        <v>-120.47852063500004</v>
      </c>
      <c r="AI98" s="127">
        <v>-24.53399999999995</v>
      </c>
      <c r="AJ98" s="127">
        <f t="shared" si="5"/>
        <v>-54.76712294997998</v>
      </c>
      <c r="AK98" s="128">
        <v>-218.59512294997998</v>
      </c>
      <c r="AL98" s="127">
        <v>-24.194</v>
      </c>
      <c r="AM98" s="127">
        <v>-71.11599704999988</v>
      </c>
      <c r="AN98" s="127">
        <v>-66.84400295000013</v>
      </c>
      <c r="AO98" s="127">
        <v>-54.24200000000002</v>
      </c>
      <c r="AP98" s="128">
        <v>-216.827</v>
      </c>
      <c r="AQ98" s="127">
        <v>21.261999999999993</v>
      </c>
    </row>
    <row r="99" spans="1:43" ht="15" thickBot="1">
      <c r="A99" s="142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>
        <v>0</v>
      </c>
      <c r="U99" s="108">
        <v>0</v>
      </c>
      <c r="V99" s="108"/>
      <c r="W99" s="143"/>
      <c r="X99" s="143"/>
      <c r="Y99" s="143"/>
      <c r="Z99" s="143"/>
      <c r="AA99" s="143"/>
      <c r="AB99" s="108"/>
      <c r="AC99" s="108"/>
      <c r="AD99" s="108"/>
      <c r="AE99" s="108">
        <v>0</v>
      </c>
      <c r="AF99" s="143"/>
      <c r="AG99" s="108"/>
      <c r="AH99" s="108"/>
      <c r="AI99" s="108"/>
      <c r="AJ99" s="108"/>
      <c r="AK99" s="143"/>
      <c r="AL99" s="108"/>
      <c r="AM99" s="108"/>
      <c r="AN99" s="108"/>
      <c r="AO99" s="108"/>
      <c r="AP99" s="143"/>
      <c r="AQ99" s="108"/>
    </row>
    <row r="100" spans="1:43" ht="16" thickBot="1">
      <c r="A100" s="126" t="s">
        <v>168</v>
      </c>
      <c r="B100" s="20"/>
      <c r="C100" s="127">
        <v>14.427</v>
      </c>
      <c r="D100" s="127">
        <v>3.657</v>
      </c>
      <c r="E100" s="127">
        <v>38.56</v>
      </c>
      <c r="F100" s="127">
        <v>29.49300000000001</v>
      </c>
      <c r="G100" s="128">
        <v>86.137</v>
      </c>
      <c r="H100" s="127">
        <v>3.494733356042216</v>
      </c>
      <c r="I100" s="127">
        <v>-38.245733356042216</v>
      </c>
      <c r="J100" s="127">
        <v>29.910053962239324</v>
      </c>
      <c r="K100" s="127">
        <v>53.41834230807853</v>
      </c>
      <c r="L100" s="128">
        <v>48.577396270317855</v>
      </c>
      <c r="M100" s="127">
        <v>14.179527385204082</v>
      </c>
      <c r="N100" s="127">
        <v>7.992472614795915</v>
      </c>
      <c r="O100" s="127">
        <v>3.989999999999995</v>
      </c>
      <c r="P100" s="127">
        <v>28.926999999999992</v>
      </c>
      <c r="Q100" s="128">
        <v>55.088999999999984</v>
      </c>
      <c r="R100" s="127">
        <v>202.94299999999998</v>
      </c>
      <c r="S100" s="127">
        <v>-244.16511281</v>
      </c>
      <c r="T100" s="127">
        <v>-1.2656358998028452</v>
      </c>
      <c r="U100" s="127">
        <v>120.5773170635909</v>
      </c>
      <c r="V100" s="128">
        <v>78.08956835378802</v>
      </c>
      <c r="W100" s="127">
        <v>-78.5123190487119</v>
      </c>
      <c r="X100" s="127">
        <v>-71.66349284140745</v>
      </c>
      <c r="Y100" s="127">
        <v>4.571795892477525</v>
      </c>
      <c r="Z100" s="127">
        <v>19.18623315153465</v>
      </c>
      <c r="AA100" s="128">
        <v>-126.41778284610717</v>
      </c>
      <c r="AB100" s="127">
        <v>52.2549592982797</v>
      </c>
      <c r="AC100" s="127">
        <v>61.65821026529336</v>
      </c>
      <c r="AD100" s="127">
        <v>20.34227763904093</v>
      </c>
      <c r="AE100" s="127">
        <v>176.1462051188324</v>
      </c>
      <c r="AF100" s="128">
        <v>310.40165232144636</v>
      </c>
      <c r="AG100" s="127">
        <v>-67.94926256844224</v>
      </c>
      <c r="AH100" s="127">
        <v>-92.25473743155783</v>
      </c>
      <c r="AI100" s="127">
        <v>-4.921684389999939</v>
      </c>
      <c r="AJ100" s="127">
        <f t="shared" si="5"/>
        <v>22.471877050019913</v>
      </c>
      <c r="AK100" s="128">
        <v>-142.6538073399801</v>
      </c>
      <c r="AL100" s="127">
        <v>33.83444688</v>
      </c>
      <c r="AM100" s="127">
        <v>-0.13567012999988037</v>
      </c>
      <c r="AN100" s="127">
        <v>49.57590970999982</v>
      </c>
      <c r="AO100" s="127">
        <v>-50.32516638642912</v>
      </c>
      <c r="AP100" s="128">
        <v>32.94071569357092</v>
      </c>
      <c r="AQ100" s="127">
        <v>-77.55827597137409</v>
      </c>
    </row>
    <row r="101" ht="15" thickBot="1">
      <c r="B101" s="84"/>
    </row>
    <row r="102" spans="1:43" ht="16" thickBot="1">
      <c r="A102" s="77" t="s">
        <v>169</v>
      </c>
      <c r="B102" s="2"/>
      <c r="C102" s="3" t="str">
        <f>C1</f>
        <v>1Q15</v>
      </c>
      <c r="D102" s="3" t="str">
        <f>D1</f>
        <v>2Q15</v>
      </c>
      <c r="E102" s="3" t="str">
        <f>E1</f>
        <v>3Q15</v>
      </c>
      <c r="F102" s="3" t="str">
        <f>F1</f>
        <v>4Q15</v>
      </c>
      <c r="G102" s="4">
        <f>G1</f>
        <v>2015</v>
      </c>
      <c r="H102" s="3" t="str">
        <f aca="true" t="shared" si="10" ref="H102:AQ102">H1</f>
        <v>1Q16</v>
      </c>
      <c r="I102" s="3" t="str">
        <f t="shared" si="10"/>
        <v>2Q16</v>
      </c>
      <c r="J102" s="3" t="str">
        <f t="shared" si="10"/>
        <v>3Q16</v>
      </c>
      <c r="K102" s="3" t="str">
        <f t="shared" si="10"/>
        <v>4Q16</v>
      </c>
      <c r="L102" s="4">
        <f t="shared" si="10"/>
        <v>2016</v>
      </c>
      <c r="M102" s="3" t="str">
        <f t="shared" si="10"/>
        <v>1Q17</v>
      </c>
      <c r="N102" s="3" t="str">
        <f t="shared" si="10"/>
        <v>2Q17</v>
      </c>
      <c r="O102" s="3" t="str">
        <f t="shared" si="10"/>
        <v>3Q17</v>
      </c>
      <c r="P102" s="3" t="str">
        <f t="shared" si="10"/>
        <v>4Q17</v>
      </c>
      <c r="Q102" s="4">
        <f t="shared" si="10"/>
        <v>2017</v>
      </c>
      <c r="R102" s="3" t="str">
        <f t="shared" si="10"/>
        <v>1Q18</v>
      </c>
      <c r="S102" s="3" t="str">
        <f t="shared" si="10"/>
        <v>2Q18</v>
      </c>
      <c r="T102" s="3">
        <f>Q1</f>
        <v>2017</v>
      </c>
      <c r="U102" s="3" t="str">
        <f t="shared" si="10"/>
        <v>4Q18</v>
      </c>
      <c r="V102" s="4">
        <f t="shared" si="10"/>
        <v>2018</v>
      </c>
      <c r="W102" s="3" t="str">
        <f t="shared" si="10"/>
        <v>1Q19</v>
      </c>
      <c r="X102" s="3" t="str">
        <f t="shared" si="10"/>
        <v>2Q19</v>
      </c>
      <c r="Y102" s="3" t="str">
        <f t="shared" si="10"/>
        <v>3Q19</v>
      </c>
      <c r="Z102" s="3" t="str">
        <f t="shared" si="10"/>
        <v>4Q19</v>
      </c>
      <c r="AA102" s="4">
        <f t="shared" si="10"/>
        <v>2019</v>
      </c>
      <c r="AB102" s="3" t="str">
        <f t="shared" si="10"/>
        <v>1Q20</v>
      </c>
      <c r="AC102" s="3" t="str">
        <f t="shared" si="10"/>
        <v>2Q20</v>
      </c>
      <c r="AD102" s="3" t="str">
        <f t="shared" si="10"/>
        <v>3Q20</v>
      </c>
      <c r="AE102" s="3" t="str">
        <f t="shared" si="10"/>
        <v>4Q20</v>
      </c>
      <c r="AF102" s="4">
        <f t="shared" si="10"/>
        <v>2020</v>
      </c>
      <c r="AG102" s="3" t="str">
        <f t="shared" si="10"/>
        <v>1Q21</v>
      </c>
      <c r="AH102" s="3" t="str">
        <f t="shared" si="10"/>
        <v>2Q21</v>
      </c>
      <c r="AI102" s="3" t="str">
        <f t="shared" si="10"/>
        <v>3Q21</v>
      </c>
      <c r="AJ102" s="3" t="str">
        <f t="shared" si="10"/>
        <v>4Q21</v>
      </c>
      <c r="AK102" s="4">
        <f t="shared" si="10"/>
        <v>2021</v>
      </c>
      <c r="AL102" s="3" t="str">
        <f t="shared" si="10"/>
        <v>1Q22</v>
      </c>
      <c r="AM102" s="3" t="str">
        <f t="shared" si="10"/>
        <v>2Q22</v>
      </c>
      <c r="AN102" s="3" t="str">
        <f t="shared" si="10"/>
        <v>3Q22</v>
      </c>
      <c r="AO102" s="3" t="str">
        <f t="shared" si="10"/>
        <v>4Q22</v>
      </c>
      <c r="AP102" s="4">
        <f t="shared" si="10"/>
        <v>2022</v>
      </c>
      <c r="AQ102" s="3" t="str">
        <f t="shared" si="10"/>
        <v>1Q23</v>
      </c>
    </row>
    <row r="103" spans="1:43" ht="15.5">
      <c r="A103" s="5" t="s">
        <v>102</v>
      </c>
      <c r="B103" s="5"/>
      <c r="C103" s="6"/>
      <c r="D103" s="6"/>
      <c r="E103" s="6"/>
      <c r="F103" s="6"/>
      <c r="G103" s="7">
        <f>G14</f>
        <v>133.23418418045833</v>
      </c>
      <c r="H103" s="6">
        <f>H14+F14+E14+D14</f>
        <v>132.91418418045834</v>
      </c>
      <c r="I103" s="6">
        <f>I14+H14+F14+E14</f>
        <v>111.33807090251722</v>
      </c>
      <c r="J103" s="6">
        <f>J14+I14+H14+F14</f>
        <v>93.38119928756092</v>
      </c>
      <c r="K103" s="6">
        <f>K14+J14+I14+H14</f>
        <v>72.723</v>
      </c>
      <c r="L103" s="7">
        <f>L14</f>
        <v>72.723</v>
      </c>
      <c r="M103" s="6">
        <f>M14+K14+J14+I14</f>
        <v>79.939</v>
      </c>
      <c r="N103" s="6">
        <f>N14+M14+K14+J14</f>
        <v>105.682</v>
      </c>
      <c r="O103" s="6">
        <f>O14+N14+M14+K14</f>
        <v>128.231</v>
      </c>
      <c r="P103" s="6">
        <f>P14+O14+N14+M14</f>
        <v>149.648</v>
      </c>
      <c r="Q103" s="7">
        <f>Q14</f>
        <v>149.648</v>
      </c>
      <c r="R103" s="6">
        <f>R14+P14+O14+N14</f>
        <v>170.51799999999997</v>
      </c>
      <c r="S103" s="6">
        <f>S14+R14+P14+O14</f>
        <v>189.85000000000002</v>
      </c>
      <c r="T103" s="6">
        <f>T14+S14+R14+P14</f>
        <v>207.075</v>
      </c>
      <c r="U103" s="6">
        <f>U14+T14+S14+R14</f>
        <v>209.567</v>
      </c>
      <c r="V103" s="7">
        <f>V14</f>
        <v>209.567</v>
      </c>
      <c r="W103" s="6">
        <f>W14+U14+T14+S14</f>
        <v>192.784</v>
      </c>
      <c r="X103" s="6">
        <f>X14+W14+U14+T14</f>
        <v>159.676</v>
      </c>
      <c r="Y103" s="6">
        <f>Y14+X14+W14+U14</f>
        <v>108.684</v>
      </c>
      <c r="Z103" s="6">
        <f>Z14+Y14+X14+W14</f>
        <v>32.518</v>
      </c>
      <c r="AA103" s="7">
        <f>AA14</f>
        <v>32.518</v>
      </c>
      <c r="AB103" s="6">
        <f>AB14+Z14+Y14+X14</f>
        <v>-7.216999999999999</v>
      </c>
      <c r="AC103" s="6">
        <f>AC14+AB14+Z14+Y14</f>
        <v>-35.309000000000005</v>
      </c>
      <c r="AD103" s="6">
        <f>AD14+AC14+AB14+Z14</f>
        <v>-57.128999999999984</v>
      </c>
      <c r="AE103" s="6">
        <f>AE14+AD14+AC14+AB14</f>
        <v>-40.149</v>
      </c>
      <c r="AF103" s="7">
        <f>AF14</f>
        <v>-40.149</v>
      </c>
      <c r="AG103" s="6">
        <f>AG14+AE14+AD14+AC14</f>
        <v>-39.856</v>
      </c>
      <c r="AH103" s="6">
        <f>AH14+AG14+AE14+AD14+184.1</f>
        <v>-11.743000000000023</v>
      </c>
      <c r="AI103" s="6">
        <f>AI14+AH14+AG14+AE14+184.1</f>
        <v>4.929000000000002</v>
      </c>
      <c r="AJ103" s="6">
        <f>AJ14+AI14+AH14+AG14+184.1</f>
        <v>8.213999999999999</v>
      </c>
      <c r="AK103" s="7">
        <f>AK14+184.1</f>
        <v>8.213999999999999</v>
      </c>
      <c r="AL103" s="6">
        <f>AL14+AJ14+AI14+AH14+184.1</f>
        <v>43.140000000000015</v>
      </c>
      <c r="AM103" s="6">
        <f>AM14+AL14+AJ14+AI14</f>
        <v>67.67730800000002</v>
      </c>
      <c r="AN103" s="6">
        <f>AN14+AM14+AL14+AJ14</f>
        <v>93.75000000000001</v>
      </c>
      <c r="AO103" s="6">
        <f>AO14+AN14+AM14+(AL14-164)</f>
        <v>114.23399999999998</v>
      </c>
      <c r="AP103" s="7">
        <f>AP14-164</f>
        <v>114.23399999999998</v>
      </c>
      <c r="AQ103" s="6">
        <f>AQ14+AO14+AN14+(AM14-164)</f>
        <v>154.32999999999996</v>
      </c>
    </row>
    <row r="104" spans="1:43" ht="15.5">
      <c r="A104" s="9" t="s">
        <v>69</v>
      </c>
      <c r="B104" s="9"/>
      <c r="C104" s="6"/>
      <c r="D104" s="6"/>
      <c r="E104" s="6"/>
      <c r="F104" s="6"/>
      <c r="G104" s="7">
        <f>G46</f>
        <v>568.218</v>
      </c>
      <c r="H104" s="6">
        <f>AVERAGE(C46,H46,F46,E46,D46)</f>
        <v>556.15</v>
      </c>
      <c r="I104" s="6">
        <f>AVERAGE(D46,I46,H46,F46,E46)</f>
        <v>553.5799999999999</v>
      </c>
      <c r="J104" s="6">
        <f>AVERAGE(E46,J46,I46,H46,F46)</f>
        <v>554.1833333333334</v>
      </c>
      <c r="K104" s="6">
        <f>AVERAGE(F46,K46,J46,I46,H46)</f>
        <v>556.02875</v>
      </c>
      <c r="L104" s="7">
        <f>AVERAGE(F46,K46,J46,I46,H46)</f>
        <v>556.02875</v>
      </c>
      <c r="M104" s="6">
        <f>AVERAGE(H46,M46,K46,J46,I46)</f>
        <v>558.9620000000001</v>
      </c>
      <c r="N104" s="6">
        <f>AVERAGE(I46,N46,M46,K46,J46)</f>
        <v>567.9739999999999</v>
      </c>
      <c r="O104" s="6">
        <f>AVERAGE(J46,O46,N46,M46,K46)</f>
        <v>581.6894</v>
      </c>
      <c r="P104" s="6">
        <f>AVERAGE(K46,P46,O46,N46,M46)</f>
        <v>599.0582</v>
      </c>
      <c r="Q104" s="7">
        <f>AVERAGE(K46,P46,O46,N46,M46)</f>
        <v>599.0582</v>
      </c>
      <c r="R104" s="6">
        <f>AVERAGE(M46,R46,P46,O46,N46)</f>
        <v>620.514</v>
      </c>
      <c r="S104" s="6">
        <f>AVERAGE(N46,S46,R46,P46,O46)</f>
        <v>640.2496</v>
      </c>
      <c r="T104" s="6">
        <f>AVERAGE(O46,T46,S46,R46,P46)</f>
        <v>656.635</v>
      </c>
      <c r="U104" s="6">
        <f>AVERAGE(P46,U46,T46,S46,R46)</f>
        <v>672.1818000000001</v>
      </c>
      <c r="V104" s="7">
        <f>AVERAGE(P46,U46,T46,S46,R46)</f>
        <v>672.1818000000001</v>
      </c>
      <c r="W104" s="6">
        <f>AVERAGE(R46,W46,U46,T46,S46)</f>
        <v>683.1482000000001</v>
      </c>
      <c r="X104" s="6">
        <f>AVERAGE(S46,X46,W46,U46,T46)</f>
        <v>689.70765</v>
      </c>
      <c r="Y104" s="6">
        <f>AVERAGE(T46,Y46,X46,W46,U46)</f>
        <v>691.61255</v>
      </c>
      <c r="Z104" s="6">
        <f>AVERAGE(U46,Z46,Y46,X46,W46)</f>
        <v>689.97175</v>
      </c>
      <c r="AA104" s="7">
        <f>AVERAGE(U46,Z46,Y46,X46,W46)</f>
        <v>689.97175</v>
      </c>
      <c r="AB104" s="6">
        <f>AVERAGE(W46,AB46,Z46,Y46,X46)</f>
        <v>681.09655</v>
      </c>
      <c r="AC104" s="6">
        <f>AVERAGE(X46,AC46,AB46,Z46,Y46)</f>
        <v>671.06455</v>
      </c>
      <c r="AD104" s="6">
        <f>AVERAGE(Y46,AD46,AC46,AB46,Z46)</f>
        <v>657.5923</v>
      </c>
      <c r="AE104" s="6">
        <f>AVERAGE(Z46,AE46,AD46,AC46,AB46)</f>
        <v>691.8385999999999</v>
      </c>
      <c r="AF104" s="7">
        <f>AVERAGE(Z46,AE46,AD46,AC46,AB46)</f>
        <v>691.8385999999999</v>
      </c>
      <c r="AG104" s="6">
        <f>AVERAGE(AB46,AG46,AE46,AD46,AC46)</f>
        <v>719.2926</v>
      </c>
      <c r="AH104" s="6">
        <f>AVERAGE(AC46,AG46,AE46,AD46,AH46+200)</f>
        <v>750.0416</v>
      </c>
      <c r="AI104" s="6">
        <f>AVERAGE(AD46,AE46,AG46,AH46+200,AI46+200)</f>
        <v>782.2144000000001</v>
      </c>
      <c r="AJ104" s="6">
        <f>AVERAGE(AE46,AG46,AH46+200,AI46+200,AJ46+200)</f>
        <v>820.4621999999999</v>
      </c>
      <c r="AK104" s="7">
        <f>AVERAGE(AE46,AG46,AH46+200,AI46+200,AJ46+200)</f>
        <v>820.4621999999999</v>
      </c>
      <c r="AL104" s="6">
        <f>AVERAGE(AG46,AH46+200,AI46+200,AJ46+200,AL46+200)</f>
        <v>819.3942</v>
      </c>
      <c r="AM104" s="6">
        <f>AVERAGE(AH46,AI46,AJ46,AL46,AM46)+200</f>
        <v>829.3280962</v>
      </c>
      <c r="AN104" s="6">
        <f>AVERAGE(AI46,AJ46,AL46,AM46,AN46)+200</f>
        <v>838.2284962</v>
      </c>
      <c r="AO104" s="6">
        <f>AVERAGE(AL46+200,AK46+200,AM46+200,AN46+200,AO46)</f>
        <v>840.3060962</v>
      </c>
      <c r="AP104" s="7">
        <f>AVERAGE(AJ46+200,AL46+200,AM46+200,AN46+200,AO46)</f>
        <v>840.3060962</v>
      </c>
      <c r="AQ104" s="6">
        <f>AVERAGE(AM46+200,AL46+200,AN46+200,AO46,AQ46)</f>
        <v>834.6366962</v>
      </c>
    </row>
    <row r="105" spans="1:43" ht="16" thickBot="1">
      <c r="A105" s="78" t="s">
        <v>70</v>
      </c>
      <c r="B105" s="17"/>
      <c r="C105" s="6"/>
      <c r="D105" s="6"/>
      <c r="E105" s="6"/>
      <c r="F105" s="6"/>
      <c r="G105" s="7">
        <f>G64</f>
        <v>241.2</v>
      </c>
      <c r="H105" s="6">
        <f>AVERAGE(C64,D64,E64,F64,H64)</f>
        <v>241.871</v>
      </c>
      <c r="I105" s="6">
        <f>AVERAGE(D64,E64,F64,H64,I64)</f>
        <v>250.64100000000002</v>
      </c>
      <c r="J105" s="6">
        <f>AVERAGE(E64,F64,H64,I64,J64)</f>
        <v>244.94066666666666</v>
      </c>
      <c r="K105" s="6">
        <f>AVERAGE(F64,H64,I64,J64,K64)</f>
        <v>238.2785</v>
      </c>
      <c r="L105" s="7">
        <f>AVERAGE(F64,H64,I64,J64,K64)</f>
        <v>238.2785</v>
      </c>
      <c r="M105" s="6">
        <f>AVERAGE(H64,I64,J64,K64,M64)</f>
        <v>232.21999999999997</v>
      </c>
      <c r="N105" s="6">
        <f>AVERAGE(I64,J64,K64,M64,N64)</f>
        <v>221.4518</v>
      </c>
      <c r="O105" s="6">
        <f>AVERAGE(J64,K64,M64,N64,O64)</f>
        <v>206.263</v>
      </c>
      <c r="P105" s="6">
        <f>AVERAGE(K64,M64,N64,O64,P64)</f>
        <v>190.1814</v>
      </c>
      <c r="Q105" s="7">
        <f>AVERAGE(K64,M64,N64,O64,P64)</f>
        <v>190.1814</v>
      </c>
      <c r="R105" s="6">
        <f>AVERAGE(M64,N64,O64,P64,R64)</f>
        <v>171.64119999999994</v>
      </c>
      <c r="S105" s="6">
        <f>AVERAGE(N64,O64,P64,R64,S64)</f>
        <v>160.50899999999996</v>
      </c>
      <c r="T105" s="6">
        <f>AVERAGE(O64,P64,R64,S64,T64)</f>
        <v>154.25459999999995</v>
      </c>
      <c r="U105" s="6">
        <f>AVERAGE(P64,R64,S64,T64,U64)</f>
        <v>178.5256</v>
      </c>
      <c r="V105" s="7">
        <f>AVERAGE(P64,R64,S64,T64,U64)</f>
        <v>178.5256</v>
      </c>
      <c r="W105" s="6">
        <f>AVERAGE(R64,S64,T64,U64,W64)</f>
        <v>227.92759999999998</v>
      </c>
      <c r="X105" s="6">
        <f>AVERAGE(S64,T64,U64,W64,X64)</f>
        <v>295.7786</v>
      </c>
      <c r="Y105" s="6">
        <f>AVERAGE(T64,U64,W64,X64,Y64)</f>
        <v>369.01099999999997</v>
      </c>
      <c r="Z105" s="6">
        <f>AVERAGE(U64,W64,X64,Y64,Z64)</f>
        <v>440.201</v>
      </c>
      <c r="AA105" s="7">
        <f>AVERAGE(U64,W64,X64,Y64,Z64)</f>
        <v>440.201</v>
      </c>
      <c r="AB105" s="6">
        <f>AVERAGE(W64,X64,Y64,Z64,AB64)</f>
        <v>486.0161999999999</v>
      </c>
      <c r="AC105" s="6">
        <f>AVERAGE(X64,Y64,Z64,AB64,AC64)</f>
        <v>513.9934</v>
      </c>
      <c r="AD105" s="6">
        <f>AVERAGE(Y64,Z64,AB64,AC64,AD64)</f>
        <v>532.2719999999999</v>
      </c>
      <c r="AE105" s="6">
        <f>AVERAGE(Z64,AB64,AC64,AD64,AE64)</f>
        <v>462.2927999999999</v>
      </c>
      <c r="AF105" s="7">
        <f>AVERAGE(Z64,AB64,AC64,AD64,AE64)</f>
        <v>462.2927999999999</v>
      </c>
      <c r="AG105" s="6">
        <f>AVERAGE(AB64,AC64,AD64,AE64,AG64)</f>
        <v>405.22799999999995</v>
      </c>
      <c r="AH105" s="6">
        <f>AVERAGE(AC64,AD64,AE64,AG64,AH64)</f>
        <v>333.6676</v>
      </c>
      <c r="AI105" s="6">
        <f>AVERAGE(AD64,AE64,AG64,AH64,AI64)</f>
        <v>258.1008</v>
      </c>
      <c r="AJ105" s="6">
        <f>AVERAGE(AE64,AG64,AH64,AI64,AJ64)</f>
        <v>167.189</v>
      </c>
      <c r="AK105" s="7">
        <f>AVERAGE(AE64,AG64,AH64,AI64,AJ64)</f>
        <v>167.189</v>
      </c>
      <c r="AL105" s="6">
        <f>AVERAGE(AG64,AH64,AI64,AJ64,AL64)</f>
        <v>142.77400000000003</v>
      </c>
      <c r="AM105" s="6">
        <f>AVERAGE(AH64,AI64,AJ64,AL64,AM64)</f>
        <v>95.26460000000002</v>
      </c>
      <c r="AN105" s="6">
        <f>AVERAGE(AI64,AJ64,AL64,AM64,AN64)</f>
        <v>45.641200000000026</v>
      </c>
      <c r="AO105" s="6">
        <f>AVERAGE(AL64,AK64,AM64,AN64,AO64)</f>
        <v>7.206400000000019</v>
      </c>
      <c r="AP105" s="7">
        <f>AVERAGE(AJ64,AL64,AM64,AN64,AO64)</f>
        <v>7.206400000000019</v>
      </c>
      <c r="AQ105" s="6">
        <f>AVERAGE(AM64,AL64,AN64,AO64,AQ64)</f>
        <v>12.400800000000027</v>
      </c>
    </row>
    <row r="106" spans="1:43" ht="15.5">
      <c r="A106" s="116" t="s">
        <v>66</v>
      </c>
      <c r="B106" s="20"/>
      <c r="C106" s="119"/>
      <c r="D106" s="119"/>
      <c r="E106" s="119"/>
      <c r="F106" s="119"/>
      <c r="G106" s="118">
        <f aca="true" t="shared" si="11" ref="G106:AN106">G103/(G104+G105)</f>
        <v>0.16460491881877887</v>
      </c>
      <c r="H106" s="119">
        <f t="shared" si="11"/>
        <v>0.1665547450260812</v>
      </c>
      <c r="I106" s="119">
        <f t="shared" si="11"/>
        <v>0.13844213332220523</v>
      </c>
      <c r="J106" s="119">
        <f t="shared" si="11"/>
        <v>0.11685445473738859</v>
      </c>
      <c r="K106" s="119">
        <f t="shared" si="11"/>
        <v>0.09155525144709431</v>
      </c>
      <c r="L106" s="118">
        <f t="shared" si="11"/>
        <v>0.09155525144709431</v>
      </c>
      <c r="M106" s="119">
        <f t="shared" si="11"/>
        <v>0.10103743512870615</v>
      </c>
      <c r="N106" s="119">
        <f t="shared" si="11"/>
        <v>0.13387198644888476</v>
      </c>
      <c r="O106" s="119">
        <f t="shared" si="11"/>
        <v>0.1627395258901426</v>
      </c>
      <c r="P106" s="119">
        <f t="shared" si="11"/>
        <v>0.1896103540673833</v>
      </c>
      <c r="Q106" s="118">
        <f t="shared" si="11"/>
        <v>0.1896103540673833</v>
      </c>
      <c r="R106" s="119">
        <f t="shared" si="11"/>
        <v>0.2152583231164802</v>
      </c>
      <c r="S106" s="119">
        <f t="shared" si="11"/>
        <v>0.23708768160591726</v>
      </c>
      <c r="T106" s="119">
        <f t="shared" si="11"/>
        <v>0.25536768507081603</v>
      </c>
      <c r="U106" s="119">
        <f t="shared" si="11"/>
        <v>0.24634439526445873</v>
      </c>
      <c r="V106" s="118">
        <f t="shared" si="11"/>
        <v>0.24634439526445873</v>
      </c>
      <c r="W106" s="119">
        <f t="shared" si="11"/>
        <v>0.2116003959275397</v>
      </c>
      <c r="X106" s="119">
        <f t="shared" si="11"/>
        <v>0.16202762849304087</v>
      </c>
      <c r="Y106" s="119">
        <f t="shared" si="11"/>
        <v>0.10247179595437042</v>
      </c>
      <c r="Z106" s="119">
        <f t="shared" si="11"/>
        <v>0.02877259250853464</v>
      </c>
      <c r="AA106" s="118">
        <f t="shared" si="11"/>
        <v>0.02877259250853464</v>
      </c>
      <c r="AB106" s="119">
        <f t="shared" si="11"/>
        <v>-0.006183635642743171</v>
      </c>
      <c r="AC106" s="119">
        <f t="shared" si="11"/>
        <v>-0.02979516740088534</v>
      </c>
      <c r="AD106" s="119">
        <f t="shared" si="11"/>
        <v>-0.04801303812544001</v>
      </c>
      <c r="AE106" s="119">
        <f t="shared" si="11"/>
        <v>-0.034787200140295994</v>
      </c>
      <c r="AF106" s="118">
        <f t="shared" si="11"/>
        <v>-0.034787200140295994</v>
      </c>
      <c r="AG106" s="119">
        <f t="shared" si="11"/>
        <v>-0.03544265885391518</v>
      </c>
      <c r="AH106" s="119">
        <f t="shared" si="11"/>
        <v>-0.010835932739151816</v>
      </c>
      <c r="AI106" s="119">
        <f t="shared" si="11"/>
        <v>0.004737987102370514</v>
      </c>
      <c r="AJ106" s="119">
        <f t="shared" si="11"/>
        <v>0.008316701280776048</v>
      </c>
      <c r="AK106" s="118">
        <f t="shared" si="11"/>
        <v>0.008316701280776048</v>
      </c>
      <c r="AL106" s="119">
        <f t="shared" si="11"/>
        <v>0.04483623549396043</v>
      </c>
      <c r="AM106" s="119">
        <f t="shared" si="11"/>
        <v>0.07319688796823531</v>
      </c>
      <c r="AN106" s="119">
        <f t="shared" si="11"/>
        <v>0.10606767083774583</v>
      </c>
      <c r="AO106" s="119">
        <f>AO103/(AO104+AO105)</f>
        <v>0.13478739312068208</v>
      </c>
      <c r="AP106" s="118">
        <f>AP103/(AP104+AP105)</f>
        <v>0.13478739312068208</v>
      </c>
      <c r="AQ106" s="119">
        <f>AQ103/(AQ104+AQ105)</f>
        <v>0.1821997263313123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 Puig, Esperanza</dc:creator>
  <cp:keywords/>
  <dc:description/>
  <cp:lastModifiedBy>Valdés Pombo, Alberto</cp:lastModifiedBy>
  <dcterms:created xsi:type="dcterms:W3CDTF">2023-05-05T07:39:47Z</dcterms:created>
  <dcterms:modified xsi:type="dcterms:W3CDTF">2023-05-05T08:57:01Z</dcterms:modified>
  <cp:category/>
  <cp:version/>
  <cp:contentType/>
  <cp:contentStatus/>
</cp:coreProperties>
</file>