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452" windowHeight="5676" tabRatio="953" firstSheet="1" activeTab="1"/>
  </bookViews>
  <sheets>
    <sheet name="Vs.Consenso" sheetId="38" state="hidden" r:id="rId1"/>
    <sheet name="WEB CELULOSA" sheetId="33" r:id="rId2"/>
    <sheet name="WEB ENERGÍA" sheetId="34" r:id="rId3"/>
    <sheet name="WEB CONSOLIDADO" sheetId="35" r:id="rId4"/>
  </sheets>
  <externalReferences>
    <externalReference r:id="rId7"/>
    <externalReference r:id="rId8"/>
  </externalReferences>
  <definedNames>
    <definedName name="_xlnm.Print_Area" localSheetId="0">'Vs.Consenso'!$B$3:$H$42</definedName>
    <definedName name="AS2DocOpenMode" hidden="1">"AS2DocumentEdit"</definedName>
    <definedName name="BALANCE_EUROS">#REF!</definedName>
    <definedName name="CASHFLOWMES">#REF!</definedName>
    <definedName name="CashFlows">'[2]Reference'!$G$20:$G$24</definedName>
    <definedName name="Covenants">'[2]Reference'!$G$6:$G$7</definedName>
    <definedName name="Currencies">'[2]Reference'!$G$32:$G$73</definedName>
    <definedName name="end">#REF!</definedName>
    <definedName name="Headroom">'[2]Reference'!$G$10:$G$17</definedName>
    <definedName name="MASHFLOWMES">#REF!</definedName>
    <definedName name="Months">'[2]Reference'!$G$77:$G$88</definedName>
    <definedName name="st">#REF!</definedName>
    <definedName name="Unit">'[2]Reference'!$G$27:$G$29</definedName>
    <definedName name="wrn.Aging._.and._.Trend._.Analysis." hidden="1">{#N/A,#N/A,FALSE,"Aging Summary";#N/A,#N/A,FALSE,"Ratio Analysis";#N/A,#N/A,FALSE,"Test 120 Day Accts";#N/A,#N/A,FALSE,"Tickmarks"}</definedName>
    <definedName name="Years">'[2]Reference'!$G$91:$G$108</definedName>
  </definedNames>
  <calcPr calcId="152511"/>
</workbook>
</file>

<file path=xl/comments2.xml><?xml version="1.0" encoding="utf-8"?>
<comments xmlns="http://schemas.openxmlformats.org/spreadsheetml/2006/main">
  <authors>
    <author>Valdés Pombo, Alberto</author>
  </authors>
  <commentList>
    <comment ref="AH80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80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80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80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80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81" authorId="0">
      <text>
        <r>
          <rPr>
            <sz val="9"/>
            <rFont val="Tahoma"/>
            <family val="2"/>
          </rPr>
          <t xml:space="preserve">Calculated as the difference between the consolidated equity and the energy business equity
</t>
        </r>
      </text>
    </comment>
    <comment ref="AH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M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N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</commentList>
</comments>
</file>

<file path=xl/comments4.xml><?xml version="1.0" encoding="utf-8"?>
<comments xmlns="http://schemas.openxmlformats.org/spreadsheetml/2006/main">
  <authors>
    <author>Valdés Pombo, Alberto</author>
  </authors>
  <commentList>
    <comment ref="AH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H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M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N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</commentList>
</comments>
</file>

<file path=xl/sharedStrings.xml><?xml version="1.0" encoding="utf-8"?>
<sst xmlns="http://schemas.openxmlformats.org/spreadsheetml/2006/main" count="395" uniqueCount="211">
  <si>
    <t>∆%</t>
  </si>
  <si>
    <t>4T15</t>
  </si>
  <si>
    <t>Importe neto de la cifra de negocios</t>
  </si>
  <si>
    <t>EBIT</t>
  </si>
  <si>
    <t>Agotamiento forestal</t>
  </si>
  <si>
    <t>1T16</t>
  </si>
  <si>
    <t>1T15</t>
  </si>
  <si>
    <t>Beneficio Neto</t>
  </si>
  <si>
    <t>Ingresos por venta de celulosa (Mn€)</t>
  </si>
  <si>
    <t xml:space="preserve">EBITDA </t>
  </si>
  <si>
    <t>Otros resultados financieros</t>
  </si>
  <si>
    <t>Impuestos sobre beneficios</t>
  </si>
  <si>
    <t>Resultado antes de impuestos</t>
  </si>
  <si>
    <t>Variación del capital circulante</t>
  </si>
  <si>
    <t>Gastos / (ingresos) sin impacto en caja</t>
  </si>
  <si>
    <t>Otros cobros / (pagos)</t>
  </si>
  <si>
    <t>Cobros / (pagos) por impuesto sobre beneficios</t>
  </si>
  <si>
    <t>Flujo de caja de explotación</t>
  </si>
  <si>
    <t>Inversiones</t>
  </si>
  <si>
    <t>Desinversiones</t>
  </si>
  <si>
    <t>Flujo de caja de inversión</t>
  </si>
  <si>
    <t>Efectivo y equivalentes</t>
  </si>
  <si>
    <t>Inversiones financieras temporales</t>
  </si>
  <si>
    <t>Deuda financiera neta del negocio de Celulosa</t>
  </si>
  <si>
    <t>Precio medio del pool (€ / MWh)</t>
  </si>
  <si>
    <t>Retribución media de la inversión (Mn€)</t>
  </si>
  <si>
    <t>Otros gastos de explotación</t>
  </si>
  <si>
    <t>Otros ingresos</t>
  </si>
  <si>
    <t>Amortización</t>
  </si>
  <si>
    <t>Deterioro y resultado por enajenaciones de inmovilizado</t>
  </si>
  <si>
    <t>Ventas del energía (MWh)</t>
  </si>
  <si>
    <t>Gastos de personal</t>
  </si>
  <si>
    <t>Gasto financiero neto</t>
  </si>
  <si>
    <t>Tipo de cambio medio (USD / €)</t>
  </si>
  <si>
    <t>Ingresos  (Mn€)</t>
  </si>
  <si>
    <t>Deuda financiera a largo plazo</t>
  </si>
  <si>
    <t>Deuda financieroa a corto plazo</t>
  </si>
  <si>
    <t xml:space="preserve">Deuda financiera bruta </t>
  </si>
  <si>
    <t>Deuda financiera neta del negocio de Energía</t>
  </si>
  <si>
    <t>Margen EBITDA</t>
  </si>
  <si>
    <t>Margen EBIT</t>
  </si>
  <si>
    <t>Inmovilizado material</t>
  </si>
  <si>
    <t>Inmovilizado inmaterial</t>
  </si>
  <si>
    <t>Participaciones a largo plazo en empresas del Grupo</t>
  </si>
  <si>
    <t>Préstamos a largo plazo con empresas del Grupo</t>
  </si>
  <si>
    <t>Activos no corrientes mantenidos para la venta</t>
  </si>
  <si>
    <t>Existencias</t>
  </si>
  <si>
    <t>Deudores comerciales y otras cuentas a cobrar</t>
  </si>
  <si>
    <t>Otros activos corrientes</t>
  </si>
  <si>
    <t>TOTAL ACTIVO</t>
  </si>
  <si>
    <t xml:space="preserve">   Inversiones de eficiencia y expansión</t>
  </si>
  <si>
    <t>Acreedores comerciales y otras cuentas a pagar</t>
  </si>
  <si>
    <t>Inversiones financieras y otro activo corriente</t>
  </si>
  <si>
    <t>EBITDA</t>
  </si>
  <si>
    <t>Activos biológicos</t>
  </si>
  <si>
    <t>Activos por impuestos diferidos</t>
  </si>
  <si>
    <t>Activos financieros no corrientes</t>
  </si>
  <si>
    <t>Patrimonio neto</t>
  </si>
  <si>
    <t>Derivados de cobertura</t>
  </si>
  <si>
    <t>Pasivos por impuestos diferidos</t>
  </si>
  <si>
    <t>Provisiones para riesgos y gastos</t>
  </si>
  <si>
    <t>Otros pasivos no corrientes</t>
  </si>
  <si>
    <t>Pasivos no corrientes</t>
  </si>
  <si>
    <t>Activos no corrientes</t>
  </si>
  <si>
    <t>Activos corrientes</t>
  </si>
  <si>
    <t>Pasivos vincualdos con activos mantenidos para la venta</t>
  </si>
  <si>
    <t>Deuda financiera a corto plazo</t>
  </si>
  <si>
    <t>Acreedores comerciales y otras deudas</t>
  </si>
  <si>
    <t>Pasivos corrientes</t>
  </si>
  <si>
    <t>TOTAL PASIVO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</si>
  <si>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</si>
  <si>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</si>
  <si>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</si>
  <si>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</si>
  <si>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</si>
  <si>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</si>
  <si>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</si>
  <si>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</si>
  <si>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</si>
  <si>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</si>
  <si>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</si>
  <si>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Activos materiales y biológicos</t>
  </si>
  <si>
    <t xml:space="preserve">   Activos inmateriales</t>
  </si>
  <si>
    <t xml:space="preserve">   Otros activos financieros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</si>
  <si>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</si>
  <si>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</si>
  <si>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</si>
  <si>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</si>
  <si>
    <t>Impuesto sobre beneficios</t>
  </si>
  <si>
    <t xml:space="preserve">   Cash cost (€/t)</t>
  </si>
  <si>
    <t xml:space="preserve">   Cobros/(Pagos) por impuesto sobre beneficios</t>
  </si>
  <si>
    <t>Otros flujos de efectivo de las actividades de explotación</t>
  </si>
  <si>
    <t xml:space="preserve">   Producción de celulosa en Navia</t>
  </si>
  <si>
    <t xml:space="preserve">   Producción de celulosa en Pontevedra</t>
  </si>
  <si>
    <t>2T15</t>
  </si>
  <si>
    <t>3T15</t>
  </si>
  <si>
    <t xml:space="preserve">   Inversiones de mantenimiento </t>
  </si>
  <si>
    <t xml:space="preserve">   Ventas de celulosa (t)</t>
  </si>
  <si>
    <t>Precio medio BHKP (USD/t)</t>
  </si>
  <si>
    <t>Precio medio BHKP (€/t)</t>
  </si>
  <si>
    <t>Ventas de celulosa (t)</t>
  </si>
  <si>
    <t xml:space="preserve">   Inversiones de mantenimiento</t>
  </si>
  <si>
    <t>Cash cost total grupo</t>
  </si>
  <si>
    <t xml:space="preserve">   Inversiones financieras</t>
  </si>
  <si>
    <t>CONSOLIDADO</t>
  </si>
  <si>
    <t>Precio medio  de venta (€ / t)</t>
  </si>
  <si>
    <t>2T16</t>
  </si>
  <si>
    <t>3T16</t>
  </si>
  <si>
    <t>4T16</t>
  </si>
  <si>
    <t>DATOS DE MERCADO</t>
  </si>
  <si>
    <t>ENERGÍA INDEPENDIENTE</t>
  </si>
  <si>
    <t>Resultado operaciones de cobertura</t>
  </si>
  <si>
    <t xml:space="preserve">   Ventas de energía negocio de Energía (MWh)</t>
  </si>
  <si>
    <t xml:space="preserve">Flujo de caja libre </t>
  </si>
  <si>
    <t>Amortización y agotamiento forestal</t>
  </si>
  <si>
    <t>1T17</t>
  </si>
  <si>
    <t>Resultado Socios Externos</t>
  </si>
  <si>
    <t>Beneficio Neto Atribuible</t>
  </si>
  <si>
    <t xml:space="preserve">   Precio medio de venta de celulosa (€ / t)</t>
  </si>
  <si>
    <t>2T17</t>
  </si>
  <si>
    <t>3T17</t>
  </si>
  <si>
    <t>Beneficio Neto por Acción (BPA)</t>
  </si>
  <si>
    <t>4T17</t>
  </si>
  <si>
    <t>1T18</t>
  </si>
  <si>
    <t>Cobros / (pagos) por instrumentos de patrimonio</t>
  </si>
  <si>
    <t xml:space="preserve">   Otros cobros / (Pagos)</t>
  </si>
  <si>
    <t>2T18</t>
  </si>
  <si>
    <t>Cobros / (pagos) financieros netos</t>
  </si>
  <si>
    <t>3T18</t>
  </si>
  <si>
    <t>Otros resultados no ordinarios de las operaciones</t>
  </si>
  <si>
    <t xml:space="preserve">   Cobros de dividendos </t>
  </si>
  <si>
    <t>4T18</t>
  </si>
  <si>
    <t xml:space="preserve">   Pagos financieros netos</t>
  </si>
  <si>
    <t>1T19</t>
  </si>
  <si>
    <t xml:space="preserve">   Ciudad Real 50 MW - Termosolar</t>
  </si>
  <si>
    <t xml:space="preserve">   Huelva 50 MW - Biomasa</t>
  </si>
  <si>
    <t xml:space="preserve">   Huelva 41 MW - Biomasa</t>
  </si>
  <si>
    <t xml:space="preserve">   Mérida 20 MW - Biomasa</t>
  </si>
  <si>
    <t xml:space="preserve">   Ciudad Real 16 MW - Biomasa</t>
  </si>
  <si>
    <t xml:space="preserve">   Córdoba 27 MW - Biomasa</t>
  </si>
  <si>
    <t xml:space="preserve">   Jaén 16 MW - Biomasa</t>
  </si>
  <si>
    <t>Pasivo financiero por arrendamientos</t>
  </si>
  <si>
    <t>Arrendamientos a largo plazo</t>
  </si>
  <si>
    <t>Arrendamientos a corto plazo</t>
  </si>
  <si>
    <t>2T19</t>
  </si>
  <si>
    <t>3T19</t>
  </si>
  <si>
    <t>Precio medio de venta  - Pool + Collar + Ro (€ / 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</si>
  <si>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</si>
  <si>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</si>
  <si>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</si>
  <si>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</si>
  <si>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</si>
  <si>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</si>
  <si>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</si>
  <si>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</si>
  <si>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</si>
  <si>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</si>
  <si>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</si>
  <si>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</si>
  <si>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</si>
  <si>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</si>
  <si>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</si>
  <si>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</si>
  <si>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</si>
  <si>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</si>
  <si>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</si>
  <si>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</si>
  <si>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</si>
  <si>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>Aprovisionamientos y variación de existencias</t>
  </si>
  <si>
    <t xml:space="preserve">   Resultado financiero neto</t>
  </si>
  <si>
    <t>1T20</t>
  </si>
  <si>
    <t xml:space="preserve">   Huelva 46 MW - Biomasa</t>
  </si>
  <si>
    <t xml:space="preserve">   Ciudad Real 50 MW - Biomasa</t>
  </si>
  <si>
    <t>2T20</t>
  </si>
  <si>
    <t xml:space="preserve">   Inversiones en sostenibilidad y otros</t>
  </si>
  <si>
    <t>3T20</t>
  </si>
  <si>
    <t xml:space="preserve">   Cobros por desinversiones </t>
  </si>
  <si>
    <t>4T20</t>
  </si>
  <si>
    <t>Deudas a largo plazo con EEGG y asociadas</t>
  </si>
  <si>
    <t>1T21</t>
  </si>
  <si>
    <t xml:space="preserve">   Ajuste regulación eléctrica (collar regulatorio)</t>
  </si>
  <si>
    <t>2T21</t>
  </si>
  <si>
    <t>Deudas a corto plazo con EEGG y asociadas</t>
  </si>
  <si>
    <t>3T21</t>
  </si>
  <si>
    <t>4T21</t>
  </si>
  <si>
    <t>Efectivo para cobertura de deuda financiera</t>
  </si>
  <si>
    <t>1T22</t>
  </si>
  <si>
    <t>2T22</t>
  </si>
  <si>
    <t>Ingresos forestales y otros</t>
  </si>
  <si>
    <t>3T22</t>
  </si>
  <si>
    <t>Margen operativo</t>
  </si>
  <si>
    <t>Ingresos venta energía ligada al proceso celulósico</t>
  </si>
  <si>
    <t>VENTAS DE CELULOSA</t>
  </si>
  <si>
    <t>PRODUCCIÓN DE CELULOSA (t)</t>
  </si>
  <si>
    <t>Producción de celulosa</t>
  </si>
  <si>
    <t>ROCE LTM</t>
  </si>
  <si>
    <t>ROCE (últimos 12 meses)</t>
  </si>
  <si>
    <t>EBIT (últimos 12 meses)</t>
  </si>
  <si>
    <t xml:space="preserve">Patrimonio neto medio </t>
  </si>
  <si>
    <t>Deuda financiera neta</t>
  </si>
  <si>
    <t xml:space="preserve">Deuda neta media </t>
  </si>
  <si>
    <t>Deuda neta media</t>
  </si>
  <si>
    <t>CASH COST y MARGEN OPERATIVO (€/t)</t>
  </si>
  <si>
    <t>OTROS INGRESOS (Mn€)</t>
  </si>
  <si>
    <t>P&amp;G (Mn€)</t>
  </si>
  <si>
    <t>FLUJO DE CAJA EXPLOTACIÓN (Mn€)</t>
  </si>
  <si>
    <t>CAPITAL CIRCULANTE (Mn€)</t>
  </si>
  <si>
    <t>INVERSIONES (Mn€)</t>
  </si>
  <si>
    <t>FLUJO DE CAJA LIBRE (Mn€)</t>
  </si>
  <si>
    <t>DEUDA FINANCIERA (Mn€)</t>
  </si>
  <si>
    <t>BALANCE (Mn€)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</si>
</sst>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;\-"/>
    <numFmt numFmtId="165" formatCode="#,##0.0"/>
    <numFmt numFmtId="166" formatCode="0.0"/>
    <numFmt numFmtId="167" formatCode="#,##0_);\(#,##0\);\-"/>
    <numFmt numFmtId="168" formatCode="#,##0.00_);\(#,##0.00\);\-"/>
    <numFmt numFmtId="169" formatCode="0.0%;\(0.0%\);\-"/>
    <numFmt numFmtId="170" formatCode="0.0\ \p\.\p\.;\(0.0\)\ \p\.\p\."/>
    <numFmt numFmtId="172" formatCode="0.0%"/>
    <numFmt numFmtId="173" formatCode="#,##0.000_);\(#,##0.000\);\-"/>
    <numFmt numFmtId="174" formatCode="_(* #,##0.0_);_(* \(#,##0.0\);_(* &quot;-&quot;??_);_(@_)"/>
    <numFmt numFmtId="175" formatCode="#,##0_)"/>
    <numFmt numFmtId="176" formatCode="###0.00_)"/>
    <numFmt numFmtId="177" formatCode="0.0_W"/>
    <numFmt numFmtId="178" formatCode="#,##0\ \ ;\(#,##0\)\ \ "/>
    <numFmt numFmtId="179" formatCode="0.000000"/>
    <numFmt numFmtId="180" formatCode="_-* #,##0.00\ [$€]_-;\-* #,##0.00\ [$€]_-;_-* &quot;-&quot;??\ [$€]_-;_-@_-"/>
    <numFmt numFmtId="181" formatCode="#.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.0\ %;\(#,##0.0\ %\);\-\ \%"/>
    <numFmt numFmtId="185" formatCode="#,##0.0;\(#,##0.0\);\-"/>
    <numFmt numFmtId="186" formatCode="_-* #,##0\ _p_t_a_-;\-* #,##0\ _p_t_a_-;_-* &quot;-&quot;\ _p_t_a_-;_-@_-"/>
    <numFmt numFmtId="187" formatCode="###,000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Tahoma"/>
      <family val="2"/>
    </font>
    <font>
      <sz val="12"/>
      <name val="SWISS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/>
      <top/>
      <bottom style="medium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/>
      <top/>
      <bottom/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thin"/>
      <bottom/>
    </border>
  </borders>
  <cellStyleXfs count="26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164" fontId="37" fillId="0" borderId="0" applyFont="0" applyFill="0" applyBorder="0">
      <alignment horizontal="right" vertical="center"/>
      <protection locked="0"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4" fillId="28" borderId="2" applyNumberFormat="0" applyAlignment="0" applyProtection="0"/>
    <xf numFmtId="0" fontId="39" fillId="29" borderId="3" applyNumberFormat="0" applyAlignment="0" applyProtection="0"/>
    <xf numFmtId="0" fontId="40" fillId="0" borderId="0">
      <alignment horizontal="center" vertical="center" wrapText="1"/>
      <protection/>
    </xf>
    <xf numFmtId="3" fontId="1" fillId="0" borderId="0" applyFont="0" applyFill="0" applyBorder="0" applyAlignment="0" applyProtection="0"/>
    <xf numFmtId="0" fontId="41" fillId="0" borderId="0">
      <alignment horizontal="left" vertical="center" wrapText="1"/>
      <protection/>
    </xf>
    <xf numFmtId="174" fontId="1" fillId="0" borderId="0" applyFont="0" applyFill="0" applyBorder="0" applyAlignment="0" applyProtection="0"/>
    <xf numFmtId="3" fontId="42" fillId="0" borderId="4">
      <alignment/>
      <protection/>
    </xf>
    <xf numFmtId="175" fontId="42" fillId="0" borderId="4">
      <alignment horizontal="right" vertical="center"/>
      <protection/>
    </xf>
    <xf numFmtId="49" fontId="43" fillId="0" borderId="4">
      <alignment horizontal="left" vertical="center"/>
      <protection/>
    </xf>
    <xf numFmtId="0" fontId="44" fillId="0" borderId="4" applyNumberFormat="0" applyFill="0">
      <alignment horizontal="right"/>
      <protection/>
    </xf>
    <xf numFmtId="177" fontId="44" fillId="0" borderId="4">
      <alignment horizontal="right"/>
      <protection/>
    </xf>
    <xf numFmtId="0" fontId="1" fillId="0" borderId="0" applyFont="0" applyFill="0" applyBorder="0" applyAlignment="0" applyProtection="0"/>
    <xf numFmtId="164" fontId="45" fillId="30" borderId="5" applyProtection="0">
      <alignment vertical="center"/>
    </xf>
    <xf numFmtId="164" fontId="46" fillId="31" borderId="5">
      <alignment horizontal="left" vertical="center" indent="1"/>
      <protection locked="0"/>
    </xf>
    <xf numFmtId="178" fontId="1" fillId="0" borderId="0">
      <alignment/>
      <protection/>
    </xf>
    <xf numFmtId="179" fontId="1" fillId="0" borderId="0">
      <alignment horizontal="left" wrapText="1"/>
      <protection/>
    </xf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1" fontId="47" fillId="0" borderId="0">
      <alignment/>
      <protection locked="0"/>
    </xf>
    <xf numFmtId="181" fontId="47" fillId="0" borderId="0">
      <alignment/>
      <protection locked="0"/>
    </xf>
    <xf numFmtId="181" fontId="47" fillId="0" borderId="0">
      <alignment/>
      <protection locked="0"/>
    </xf>
    <xf numFmtId="181" fontId="47" fillId="0" borderId="0">
      <alignment/>
      <protection locked="0"/>
    </xf>
    <xf numFmtId="181" fontId="47" fillId="0" borderId="0">
      <alignment/>
      <protection locked="0"/>
    </xf>
    <xf numFmtId="181" fontId="47" fillId="0" borderId="0">
      <alignment/>
      <protection locked="0"/>
    </xf>
    <xf numFmtId="181" fontId="47" fillId="0" borderId="0">
      <alignment/>
      <protection locked="0"/>
    </xf>
    <xf numFmtId="2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3" fillId="0" borderId="10" applyNumberFormat="0" applyFill="0" applyAlignment="0" applyProtection="0"/>
    <xf numFmtId="0" fontId="30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">
      <alignment horizontal="left"/>
      <protection/>
    </xf>
    <xf numFmtId="0" fontId="54" fillId="0" borderId="12">
      <alignment horizontal="right" vertical="center"/>
      <protection/>
    </xf>
    <xf numFmtId="0" fontId="55" fillId="0" borderId="4">
      <alignment horizontal="left" vertical="center"/>
      <protection/>
    </xf>
    <xf numFmtId="0" fontId="44" fillId="0" borderId="4">
      <alignment horizontal="left" vertical="center"/>
      <protection/>
    </xf>
    <xf numFmtId="0" fontId="56" fillId="0" borderId="4">
      <alignment horizontal="left"/>
      <protection/>
    </xf>
    <xf numFmtId="0" fontId="56" fillId="33" borderId="0">
      <alignment horizontal="centerContinuous" wrapText="1"/>
      <protection/>
    </xf>
    <xf numFmtId="49" fontId="56" fillId="33" borderId="13">
      <alignment horizontal="left" vertical="center"/>
      <protection/>
    </xf>
    <xf numFmtId="0" fontId="56" fillId="33" borderId="0">
      <alignment horizontal="centerContinuous" vertical="center" wrapText="1"/>
      <protection/>
    </xf>
    <xf numFmtId="0" fontId="57" fillId="0" borderId="0" applyNumberFormat="0" applyFill="0" applyBorder="0">
      <alignment/>
      <protection locked="0"/>
    </xf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9" fillId="0" borderId="14" applyNumberFormat="0" applyFill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83" fontId="60" fillId="0" borderId="0" applyFont="0" applyFill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32" fillId="36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33" fillId="28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63" fillId="0" borderId="0" applyFont="0" applyFill="0" applyBorder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63" fillId="0" borderId="0" applyFont="0" applyFill="0" applyBorder="0" applyProtection="0">
      <alignment vertical="center"/>
    </xf>
    <xf numFmtId="3" fontId="42" fillId="0" borderId="0">
      <alignment horizontal="left" vertical="center"/>
      <protection/>
    </xf>
    <xf numFmtId="0" fontId="40" fillId="0" borderId="0">
      <alignment horizontal="left" vertical="center"/>
      <protection/>
    </xf>
    <xf numFmtId="186" fontId="1" fillId="0" borderId="0" applyFont="0" applyFill="0" applyBorder="0" applyAlignment="0" applyProtection="0"/>
    <xf numFmtId="0" fontId="70" fillId="0" borderId="0">
      <alignment horizontal="right"/>
      <protection/>
    </xf>
    <xf numFmtId="49" fontId="70" fillId="0" borderId="0">
      <alignment horizontal="center"/>
      <protection/>
    </xf>
    <xf numFmtId="0" fontId="43" fillId="0" borderId="0">
      <alignment horizontal="right"/>
      <protection/>
    </xf>
    <xf numFmtId="0" fontId="70" fillId="0" borderId="0">
      <alignment horizontal="left"/>
      <protection/>
    </xf>
    <xf numFmtId="49" fontId="42" fillId="0" borderId="0">
      <alignment horizontal="left" vertical="center"/>
      <protection/>
    </xf>
    <xf numFmtId="49" fontId="43" fillId="0" borderId="4">
      <alignment horizontal="left" vertical="center"/>
      <protection/>
    </xf>
    <xf numFmtId="49" fontId="40" fillId="0" borderId="4" applyFill="0">
      <alignment horizontal="left" vertical="center"/>
      <protection/>
    </xf>
    <xf numFmtId="49" fontId="43" fillId="0" borderId="4">
      <alignment horizontal="left"/>
      <protection/>
    </xf>
    <xf numFmtId="0" fontId="42" fillId="0" borderId="0" applyNumberFormat="0">
      <alignment horizontal="right"/>
      <protection/>
    </xf>
    <xf numFmtId="0" fontId="54" fillId="39" borderId="0">
      <alignment horizontal="centerContinuous" vertical="center" wrapText="1"/>
      <protection/>
    </xf>
    <xf numFmtId="0" fontId="54" fillId="0" borderId="19">
      <alignment horizontal="left" vertical="center"/>
      <protection/>
    </xf>
    <xf numFmtId="0" fontId="71" fillId="0" borderId="0">
      <alignment horizontal="left" vertical="top"/>
      <protection/>
    </xf>
    <xf numFmtId="0" fontId="72" fillId="0" borderId="0" applyNumberFormat="0" applyFill="0" applyBorder="0" applyAlignment="0" applyProtection="0"/>
    <xf numFmtId="0" fontId="56" fillId="0" borderId="0">
      <alignment horizontal="left"/>
      <protection/>
    </xf>
    <xf numFmtId="0" fontId="41" fillId="0" borderId="0">
      <alignment horizontal="left"/>
      <protection/>
    </xf>
    <xf numFmtId="0" fontId="44" fillId="0" borderId="0">
      <alignment horizontal="left"/>
      <protection/>
    </xf>
    <xf numFmtId="0" fontId="71" fillId="0" borderId="0">
      <alignment horizontal="left" vertical="top"/>
      <protection/>
    </xf>
    <xf numFmtId="0" fontId="41" fillId="0" borderId="0">
      <alignment horizontal="left"/>
      <protection/>
    </xf>
    <xf numFmtId="0" fontId="44" fillId="0" borderId="0">
      <alignment horizontal="left"/>
      <protection/>
    </xf>
    <xf numFmtId="0" fontId="36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4" fillId="0" borderId="21" applyNumberFormat="0" applyFill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9" fontId="42" fillId="0" borderId="4">
      <alignment horizontal="left"/>
      <protection/>
    </xf>
    <xf numFmtId="0" fontId="54" fillId="0" borderId="12">
      <alignment horizontal="left"/>
      <protection/>
    </xf>
    <xf numFmtId="0" fontId="56" fillId="0" borderId="0">
      <alignment horizontal="left" vertical="center"/>
      <protection/>
    </xf>
    <xf numFmtId="49" fontId="70" fillId="0" borderId="4">
      <alignment horizontal="left"/>
      <protection/>
    </xf>
    <xf numFmtId="43" fontId="1" fillId="0" borderId="0" applyFont="0" applyFill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32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34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2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5" borderId="0" applyNumberFormat="0" applyBorder="0" applyAlignment="0" applyProtection="0"/>
    <xf numFmtId="0" fontId="77" fillId="41" borderId="0" applyNumberFormat="0" applyBorder="0" applyAlignment="0" applyProtection="0"/>
    <xf numFmtId="0" fontId="38" fillId="27" borderId="1" applyNumberFormat="0" applyAlignment="0" applyProtection="0"/>
    <xf numFmtId="0" fontId="39" fillId="29" borderId="3" applyNumberFormat="0" applyAlignment="0" applyProtection="0"/>
    <xf numFmtId="44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6" applyNumberFormat="0" applyFill="0" applyAlignment="0" applyProtection="0"/>
    <xf numFmtId="0" fontId="51" fillId="0" borderId="8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8" fillId="34" borderId="1" applyNumberFormat="0" applyAlignment="0" applyProtection="0"/>
    <xf numFmtId="0" fontId="59" fillId="0" borderId="14" applyNumberFormat="0" applyFill="0" applyAlignment="0" applyProtection="0"/>
    <xf numFmtId="44" fontId="68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1" fillId="38" borderId="16" applyNumberFormat="0" applyFont="0" applyAlignment="0" applyProtection="0"/>
    <xf numFmtId="0" fontId="66" fillId="2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56" borderId="22" applyNumberFormat="0" applyProtection="0">
      <alignment/>
    </xf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12">
      <alignment horizontal="right" vertical="center"/>
      <protection/>
    </xf>
    <xf numFmtId="49" fontId="56" fillId="33" borderId="13">
      <alignment horizontal="left"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43" fontId="1" fillId="0" borderId="0" applyFont="0" applyFill="0" applyBorder="0" applyAlignment="0" applyProtection="0"/>
    <xf numFmtId="0" fontId="54" fillId="0" borderId="12">
      <alignment horizontal="left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21" applyFont="1" applyFill="1" applyAlignment="1">
      <alignment horizontal="left"/>
      <protection/>
    </xf>
    <xf numFmtId="0" fontId="4" fillId="0" borderId="23" xfId="21" applyFont="1" applyFill="1" applyBorder="1" applyAlignment="1">
      <alignment horizontal="center"/>
      <protection/>
    </xf>
    <xf numFmtId="0" fontId="3" fillId="0" borderId="23" xfId="21" applyFont="1" applyFill="1" applyBorder="1" applyAlignment="1">
      <alignment horizontal="center"/>
      <protection/>
    </xf>
    <xf numFmtId="0" fontId="4" fillId="0" borderId="24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0" fillId="0" borderId="0" xfId="0" applyFill="1"/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5" fillId="0" borderId="24" xfId="21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 horizontal="center"/>
    </xf>
    <xf numFmtId="0" fontId="2" fillId="5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21" applyFont="1" applyFill="1" applyBorder="1" applyAlignment="1">
      <alignment/>
      <protection/>
    </xf>
    <xf numFmtId="168" fontId="4" fillId="0" borderId="0" xfId="21" applyNumberFormat="1" applyFont="1" applyFill="1" applyAlignment="1">
      <alignment horizontal="center"/>
      <protection/>
    </xf>
    <xf numFmtId="164" fontId="4" fillId="0" borderId="24" xfId="21" applyNumberFormat="1" applyFont="1" applyFill="1" applyBorder="1" applyAlignment="1">
      <alignment horizontal="center"/>
      <protection/>
    </xf>
    <xf numFmtId="167" fontId="4" fillId="0" borderId="0" xfId="21" applyNumberFormat="1" applyFont="1" applyFill="1" applyAlignment="1">
      <alignment horizontal="center"/>
      <protection/>
    </xf>
    <xf numFmtId="0" fontId="11" fillId="0" borderId="0" xfId="0" applyFont="1" applyAlignment="1">
      <alignment/>
    </xf>
    <xf numFmtId="0" fontId="5" fillId="0" borderId="0" xfId="21" applyFont="1" applyFill="1" applyBorder="1" applyAlignment="1">
      <alignment/>
      <protection/>
    </xf>
    <xf numFmtId="164" fontId="5" fillId="0" borderId="0" xfId="21" applyNumberFormat="1" applyFont="1" applyFill="1" applyBorder="1" applyAlignment="1">
      <alignment horizontal="center"/>
      <protection/>
    </xf>
    <xf numFmtId="0" fontId="5" fillId="0" borderId="25" xfId="21" applyFont="1" applyFill="1" applyBorder="1" applyAlignment="1">
      <alignment/>
      <protection/>
    </xf>
    <xf numFmtId="0" fontId="12" fillId="0" borderId="0" xfId="0" applyFont="1" applyAlignment="1">
      <alignment/>
    </xf>
    <xf numFmtId="0" fontId="5" fillId="0" borderId="24" xfId="21" applyFont="1" applyFill="1" applyBorder="1" applyAlignment="1">
      <alignment/>
      <protection/>
    </xf>
    <xf numFmtId="167" fontId="5" fillId="0" borderId="0" xfId="21" applyNumberFormat="1" applyFont="1" applyFill="1" applyAlignment="1">
      <alignment horizontal="center"/>
      <protection/>
    </xf>
    <xf numFmtId="167" fontId="5" fillId="0" borderId="25" xfId="21" applyNumberFormat="1" applyFont="1" applyFill="1" applyBorder="1" applyAlignment="1">
      <alignment horizontal="center"/>
      <protection/>
    </xf>
    <xf numFmtId="0" fontId="2" fillId="0" borderId="26" xfId="0" applyFont="1" applyBorder="1" applyAlignment="1">
      <alignment/>
    </xf>
    <xf numFmtId="0" fontId="13" fillId="0" borderId="24" xfId="0" applyFont="1" applyBorder="1" applyAlignment="1">
      <alignment/>
    </xf>
    <xf numFmtId="167" fontId="5" fillId="0" borderId="24" xfId="21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27" xfId="21" applyFont="1" applyFill="1" applyBorder="1" applyAlignment="1">
      <alignment/>
      <protection/>
    </xf>
    <xf numFmtId="0" fontId="5" fillId="0" borderId="26" xfId="21" applyFont="1" applyFill="1" applyBorder="1" applyAlignment="1">
      <alignment/>
      <protection/>
    </xf>
    <xf numFmtId="0" fontId="9" fillId="0" borderId="25" xfId="21" applyFont="1" applyFill="1" applyBorder="1" applyAlignment="1">
      <alignment/>
      <protection/>
    </xf>
    <xf numFmtId="0" fontId="2" fillId="0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166" fontId="5" fillId="0" borderId="26" xfId="21" applyNumberFormat="1" applyFont="1" applyFill="1" applyBorder="1" applyAlignment="1">
      <alignment horizontal="center"/>
      <protection/>
    </xf>
    <xf numFmtId="164" fontId="4" fillId="0" borderId="25" xfId="21" applyNumberFormat="1" applyFont="1" applyFill="1" applyBorder="1" applyAlignment="1">
      <alignment horizontal="center"/>
      <protection/>
    </xf>
    <xf numFmtId="0" fontId="5" fillId="0" borderId="28" xfId="21" applyFont="1" applyFill="1" applyBorder="1" applyAlignment="1">
      <alignment/>
      <protection/>
    </xf>
    <xf numFmtId="0" fontId="5" fillId="0" borderId="29" xfId="21" applyFont="1" applyFill="1" applyBorder="1" applyAlignment="1">
      <alignment/>
      <protection/>
    </xf>
    <xf numFmtId="0" fontId="2" fillId="0" borderId="25" xfId="0" applyFont="1" applyBorder="1" applyAlignment="1">
      <alignment/>
    </xf>
    <xf numFmtId="164" fontId="19" fillId="0" borderId="0" xfId="2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166" fontId="13" fillId="0" borderId="0" xfId="0" applyNumberFormat="1" applyFont="1" applyFill="1" applyBorder="1" applyAlignment="1">
      <alignment horizontal="center"/>
    </xf>
    <xf numFmtId="164" fontId="4" fillId="58" borderId="30" xfId="21" applyNumberFormat="1" applyFont="1" applyFill="1" applyBorder="1" applyAlignment="1">
      <alignment horizontal="center"/>
      <protection/>
    </xf>
    <xf numFmtId="168" fontId="4" fillId="58" borderId="31" xfId="21" applyNumberFormat="1" applyFont="1" applyFill="1" applyBorder="1" applyAlignment="1">
      <alignment horizontal="center"/>
      <protection/>
    </xf>
    <xf numFmtId="164" fontId="4" fillId="58" borderId="32" xfId="21" applyNumberFormat="1" applyFont="1" applyFill="1" applyBorder="1" applyAlignment="1">
      <alignment horizontal="center"/>
      <protection/>
    </xf>
    <xf numFmtId="167" fontId="5" fillId="58" borderId="31" xfId="21" applyNumberFormat="1" applyFont="1" applyFill="1" applyBorder="1" applyAlignment="1">
      <alignment horizontal="center"/>
      <protection/>
    </xf>
    <xf numFmtId="164" fontId="2" fillId="58" borderId="33" xfId="0" applyNumberFormat="1" applyFont="1" applyFill="1" applyBorder="1" applyAlignment="1">
      <alignment horizontal="center"/>
    </xf>
    <xf numFmtId="164" fontId="13" fillId="58" borderId="32" xfId="0" applyNumberFormat="1" applyFont="1" applyFill="1" applyBorder="1" applyAlignment="1">
      <alignment horizontal="center"/>
    </xf>
    <xf numFmtId="167" fontId="4" fillId="58" borderId="31" xfId="21" applyNumberFormat="1" applyFont="1" applyFill="1" applyBorder="1" applyAlignment="1">
      <alignment horizontal="center"/>
      <protection/>
    </xf>
    <xf numFmtId="167" fontId="5" fillId="58" borderId="32" xfId="21" applyNumberFormat="1" applyFont="1" applyFill="1" applyBorder="1" applyAlignment="1">
      <alignment horizontal="center"/>
      <protection/>
    </xf>
    <xf numFmtId="164" fontId="4" fillId="58" borderId="31" xfId="21" applyNumberFormat="1" applyFont="1" applyFill="1" applyBorder="1" applyAlignment="1">
      <alignment horizontal="center"/>
      <protection/>
    </xf>
    <xf numFmtId="164" fontId="5" fillId="58" borderId="32" xfId="21" applyNumberFormat="1" applyFont="1" applyFill="1" applyBorder="1" applyAlignment="1">
      <alignment horizontal="center"/>
      <protection/>
    </xf>
    <xf numFmtId="166" fontId="2" fillId="58" borderId="31" xfId="0" applyNumberFormat="1" applyFont="1" applyFill="1" applyBorder="1" applyAlignment="1">
      <alignment horizontal="center"/>
    </xf>
    <xf numFmtId="164" fontId="5" fillId="58" borderId="34" xfId="21" applyNumberFormat="1" applyFont="1" applyFill="1" applyBorder="1" applyAlignment="1">
      <alignment horizontal="center"/>
      <protection/>
    </xf>
    <xf numFmtId="164" fontId="5" fillId="58" borderId="35" xfId="21" applyNumberFormat="1" applyFont="1" applyFill="1" applyBorder="1" applyAlignment="1">
      <alignment horizontal="center"/>
      <protection/>
    </xf>
    <xf numFmtId="9" fontId="10" fillId="58" borderId="36" xfId="20" applyFont="1" applyFill="1" applyBorder="1" applyAlignment="1">
      <alignment horizontal="center"/>
    </xf>
    <xf numFmtId="164" fontId="2" fillId="58" borderId="37" xfId="0" applyNumberFormat="1" applyFont="1" applyFill="1" applyBorder="1" applyAlignment="1">
      <alignment horizontal="center"/>
    </xf>
    <xf numFmtId="164" fontId="4" fillId="58" borderId="37" xfId="21" applyNumberFormat="1" applyFont="1" applyFill="1" applyBorder="1" applyAlignment="1">
      <alignment horizontal="center"/>
      <protection/>
    </xf>
    <xf numFmtId="164" fontId="5" fillId="58" borderId="38" xfId="21" applyNumberFormat="1" applyFont="1" applyFill="1" applyBorder="1" applyAlignment="1">
      <alignment horizontal="center"/>
      <protection/>
    </xf>
    <xf numFmtId="167" fontId="5" fillId="58" borderId="39" xfId="21" applyNumberFormat="1" applyFont="1" applyFill="1" applyBorder="1" applyAlignment="1">
      <alignment horizontal="center"/>
      <protection/>
    </xf>
    <xf numFmtId="164" fontId="5" fillId="58" borderId="40" xfId="21" applyNumberFormat="1" applyFont="1" applyFill="1" applyBorder="1" applyAlignment="1">
      <alignment horizontal="center"/>
      <protection/>
    </xf>
    <xf numFmtId="164" fontId="5" fillId="58" borderId="33" xfId="21" applyNumberFormat="1" applyFont="1" applyFill="1" applyBorder="1" applyAlignment="1">
      <alignment horizontal="center"/>
      <protection/>
    </xf>
    <xf numFmtId="9" fontId="10" fillId="58" borderId="39" xfId="20" applyFont="1" applyFill="1" applyBorder="1" applyAlignment="1">
      <alignment horizontal="center"/>
    </xf>
    <xf numFmtId="164" fontId="2" fillId="58" borderId="31" xfId="0" applyNumberFormat="1" applyFont="1" applyFill="1" applyBorder="1" applyAlignment="1">
      <alignment horizontal="center"/>
    </xf>
    <xf numFmtId="166" fontId="13" fillId="58" borderId="32" xfId="0" applyNumberFormat="1" applyFont="1" applyFill="1" applyBorder="1" applyAlignment="1">
      <alignment horizontal="center"/>
    </xf>
    <xf numFmtId="164" fontId="4" fillId="58" borderId="33" xfId="21" applyNumberFormat="1" applyFont="1" applyFill="1" applyBorder="1" applyAlignment="1">
      <alignment horizontal="center"/>
      <protection/>
    </xf>
    <xf numFmtId="166" fontId="5" fillId="58" borderId="33" xfId="21" applyNumberFormat="1" applyFont="1" applyFill="1" applyBorder="1" applyAlignment="1">
      <alignment horizontal="center"/>
      <protection/>
    </xf>
    <xf numFmtId="164" fontId="5" fillId="58" borderId="41" xfId="21" applyNumberFormat="1" applyFont="1" applyFill="1" applyBorder="1" applyAlignment="1">
      <alignment horizontal="center"/>
      <protection/>
    </xf>
    <xf numFmtId="164" fontId="2" fillId="58" borderId="39" xfId="0" applyNumberFormat="1" applyFont="1" applyFill="1" applyBorder="1" applyAlignment="1">
      <alignment horizontal="center"/>
    </xf>
    <xf numFmtId="164" fontId="5" fillId="58" borderId="30" xfId="21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166" fontId="2" fillId="0" borderId="27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59" borderId="0" xfId="0" applyFill="1"/>
    <xf numFmtId="0" fontId="9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58" borderId="37" xfId="0" applyNumberFormat="1" applyFont="1" applyFill="1" applyBorder="1" applyAlignment="1">
      <alignment horizontal="center"/>
    </xf>
    <xf numFmtId="166" fontId="2" fillId="58" borderId="40" xfId="0" applyNumberFormat="1" applyFont="1" applyFill="1" applyBorder="1" applyAlignment="1">
      <alignment horizontal="center"/>
    </xf>
    <xf numFmtId="164" fontId="4" fillId="58" borderId="39" xfId="21" applyNumberFormat="1" applyFont="1" applyFill="1" applyBorder="1" applyAlignment="1">
      <alignment horizontal="center"/>
      <protection/>
    </xf>
    <xf numFmtId="164" fontId="4" fillId="58" borderId="3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4" fillId="58" borderId="32" xfId="21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68" fontId="4" fillId="58" borderId="42" xfId="21" applyNumberFormat="1" applyFont="1" applyFill="1" applyBorder="1" applyAlignment="1">
      <alignment horizontal="center"/>
      <protection/>
    </xf>
    <xf numFmtId="164" fontId="4" fillId="58" borderId="43" xfId="21" applyNumberFormat="1" applyFont="1" applyFill="1" applyBorder="1" applyAlignment="1">
      <alignment horizontal="center"/>
      <protection/>
    </xf>
    <xf numFmtId="167" fontId="5" fillId="58" borderId="42" xfId="21" applyNumberFormat="1" applyFont="1" applyFill="1" applyBorder="1" applyAlignment="1">
      <alignment horizontal="center"/>
      <protection/>
    </xf>
    <xf numFmtId="164" fontId="2" fillId="58" borderId="44" xfId="0" applyNumberFormat="1" applyFont="1" applyFill="1" applyBorder="1" applyAlignment="1">
      <alignment horizontal="center"/>
    </xf>
    <xf numFmtId="164" fontId="13" fillId="58" borderId="43" xfId="0" applyNumberFormat="1" applyFont="1" applyFill="1" applyBorder="1" applyAlignment="1">
      <alignment horizontal="center"/>
    </xf>
    <xf numFmtId="167" fontId="4" fillId="58" borderId="42" xfId="21" applyNumberFormat="1" applyFont="1" applyFill="1" applyBorder="1" applyAlignment="1">
      <alignment horizontal="center"/>
      <protection/>
    </xf>
    <xf numFmtId="167" fontId="5" fillId="58" borderId="43" xfId="21" applyNumberFormat="1" applyFont="1" applyFill="1" applyBorder="1" applyAlignment="1">
      <alignment horizontal="center"/>
      <protection/>
    </xf>
    <xf numFmtId="164" fontId="4" fillId="58" borderId="42" xfId="21" applyNumberFormat="1" applyFont="1" applyFill="1" applyBorder="1" applyAlignment="1">
      <alignment horizontal="center"/>
      <protection/>
    </xf>
    <xf numFmtId="164" fontId="5" fillId="58" borderId="43" xfId="21" applyNumberFormat="1" applyFont="1" applyFill="1" applyBorder="1" applyAlignment="1">
      <alignment horizontal="center"/>
      <protection/>
    </xf>
    <xf numFmtId="164" fontId="4" fillId="58" borderId="45" xfId="21" applyNumberFormat="1" applyFont="1" applyFill="1" applyBorder="1" applyAlignment="1">
      <alignment horizontal="center"/>
      <protection/>
    </xf>
    <xf numFmtId="164" fontId="5" fillId="58" borderId="46" xfId="21" applyNumberFormat="1" applyFont="1" applyFill="1" applyBorder="1" applyAlignment="1">
      <alignment horizontal="center"/>
      <protection/>
    </xf>
    <xf numFmtId="164" fontId="2" fillId="58" borderId="45" xfId="0" applyNumberFormat="1" applyFont="1" applyFill="1" applyBorder="1" applyAlignment="1">
      <alignment horizontal="center"/>
    </xf>
    <xf numFmtId="164" fontId="5" fillId="58" borderId="47" xfId="21" applyNumberFormat="1" applyFont="1" applyFill="1" applyBorder="1" applyAlignment="1">
      <alignment horizontal="center"/>
      <protection/>
    </xf>
    <xf numFmtId="0" fontId="2" fillId="0" borderId="48" xfId="0" applyFont="1" applyBorder="1" applyAlignment="1">
      <alignment/>
    </xf>
    <xf numFmtId="0" fontId="4" fillId="0" borderId="24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169" fontId="7" fillId="0" borderId="0" xfId="22" applyNumberFormat="1" applyFont="1" applyFill="1" applyBorder="1" applyAlignment="1">
      <alignment horizontal="center"/>
      <protection/>
    </xf>
    <xf numFmtId="169" fontId="6" fillId="0" borderId="0" xfId="20" applyNumberFormat="1" applyFont="1" applyFill="1" applyBorder="1" applyAlignment="1">
      <alignment horizontal="center"/>
    </xf>
    <xf numFmtId="4" fontId="6" fillId="0" borderId="0" xfId="23" applyNumberFormat="1" applyFont="1" applyFill="1" applyBorder="1" applyAlignment="1">
      <alignment horizontal="center"/>
    </xf>
    <xf numFmtId="172" fontId="6" fillId="0" borderId="0" xfId="20" applyNumberFormat="1" applyFont="1" applyFill="1" applyBorder="1" applyAlignment="1">
      <alignment horizontal="center"/>
    </xf>
    <xf numFmtId="169" fontId="4" fillId="0" borderId="0" xfId="22" applyNumberFormat="1" applyFont="1" applyFill="1" applyBorder="1" applyAlignment="1">
      <alignment horizontal="center"/>
      <protection/>
    </xf>
    <xf numFmtId="169" fontId="5" fillId="0" borderId="0" xfId="22" applyNumberFormat="1" applyFont="1" applyFill="1" applyBorder="1" applyAlignment="1">
      <alignment horizontal="center"/>
      <protection/>
    </xf>
    <xf numFmtId="170" fontId="4" fillId="0" borderId="0" xfId="20" applyNumberFormat="1" applyFont="1" applyFill="1" applyBorder="1" applyAlignment="1">
      <alignment horizontal="center"/>
    </xf>
    <xf numFmtId="169" fontId="25" fillId="0" borderId="0" xfId="22" applyNumberFormat="1" applyFont="1" applyFill="1" applyBorder="1" applyAlignment="1">
      <alignment horizontal="center"/>
      <protection/>
    </xf>
    <xf numFmtId="169" fontId="26" fillId="0" borderId="0" xfId="22" applyNumberFormat="1" applyFont="1" applyFill="1" applyBorder="1" applyAlignment="1">
      <alignment horizontal="center"/>
      <protection/>
    </xf>
    <xf numFmtId="164" fontId="6" fillId="0" borderId="0" xfId="23" applyNumberFormat="1" applyFont="1" applyFill="1" applyBorder="1" applyAlignment="1">
      <alignment horizontal="center"/>
    </xf>
    <xf numFmtId="164" fontId="24" fillId="0" borderId="0" xfId="23" applyNumberFormat="1" applyFont="1" applyFill="1" applyBorder="1" applyAlignment="1">
      <alignment horizontal="center"/>
    </xf>
    <xf numFmtId="164" fontId="7" fillId="0" borderId="0" xfId="23" applyNumberFormat="1" applyFont="1" applyFill="1" applyBorder="1" applyAlignment="1">
      <alignment horizontal="center"/>
    </xf>
    <xf numFmtId="165" fontId="6" fillId="0" borderId="0" xfId="23" applyNumberFormat="1" applyFont="1" applyFill="1" applyBorder="1" applyAlignment="1">
      <alignment horizontal="center"/>
    </xf>
    <xf numFmtId="165" fontId="24" fillId="0" borderId="0" xfId="23" applyNumberFormat="1" applyFont="1" applyFill="1" applyBorder="1" applyAlignment="1">
      <alignment horizontal="center"/>
    </xf>
    <xf numFmtId="165" fontId="7" fillId="0" borderId="0" xfId="23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8" fontId="6" fillId="0" borderId="0" xfId="23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/>
    <xf numFmtId="164" fontId="4" fillId="0" borderId="0" xfId="21" applyNumberFormat="1" applyFont="1" applyFill="1" applyBorder="1" applyAlignment="1">
      <alignment horizontal="left"/>
      <protection/>
    </xf>
    <xf numFmtId="0" fontId="0" fillId="0" borderId="0" xfId="0"/>
    <xf numFmtId="4" fontId="8" fillId="0" borderId="0" xfId="23" applyNumberFormat="1" applyFont="1" applyFill="1" applyAlignment="1">
      <alignment horizontal="center"/>
    </xf>
    <xf numFmtId="172" fontId="8" fillId="0" borderId="0" xfId="20" applyNumberFormat="1" applyFont="1" applyFill="1" applyAlignment="1">
      <alignment horizontal="center"/>
    </xf>
    <xf numFmtId="169" fontId="7" fillId="0" borderId="13" xfId="22" applyNumberFormat="1" applyFont="1" applyFill="1" applyBorder="1" applyAlignment="1">
      <alignment horizontal="center"/>
      <protection/>
    </xf>
    <xf numFmtId="4" fontId="7" fillId="0" borderId="13" xfId="23" applyNumberFormat="1" applyFont="1" applyFill="1" applyBorder="1" applyAlignment="1">
      <alignment horizontal="center"/>
    </xf>
    <xf numFmtId="4" fontId="7" fillId="58" borderId="13" xfId="23" applyNumberFormat="1" applyFont="1" applyFill="1" applyBorder="1" applyAlignment="1">
      <alignment horizontal="center"/>
    </xf>
    <xf numFmtId="172" fontId="6" fillId="4" borderId="13" xfId="20" applyNumberFormat="1" applyFont="1" applyFill="1" applyBorder="1" applyAlignment="1">
      <alignment horizontal="center"/>
    </xf>
    <xf numFmtId="172" fontId="6" fillId="4" borderId="0" xfId="20" applyNumberFormat="1" applyFont="1" applyFill="1" applyBorder="1" applyAlignment="1">
      <alignment horizontal="center"/>
    </xf>
    <xf numFmtId="0" fontId="5" fillId="0" borderId="49" xfId="21" applyFont="1" applyFill="1" applyBorder="1" applyAlignment="1">
      <alignment horizontal="center"/>
      <protection/>
    </xf>
    <xf numFmtId="165" fontId="6" fillId="0" borderId="49" xfId="23" applyNumberFormat="1" applyFont="1" applyFill="1" applyBorder="1" applyAlignment="1">
      <alignment horizontal="center"/>
    </xf>
    <xf numFmtId="165" fontId="6" fillId="58" borderId="49" xfId="23" applyNumberFormat="1" applyFont="1" applyFill="1" applyBorder="1" applyAlignment="1">
      <alignment horizontal="center"/>
    </xf>
    <xf numFmtId="172" fontId="9" fillId="4" borderId="49" xfId="20" applyNumberFormat="1" applyFont="1" applyFill="1" applyBorder="1" applyAlignment="1">
      <alignment horizontal="center"/>
    </xf>
    <xf numFmtId="164" fontId="4" fillId="0" borderId="49" xfId="21" applyNumberFormat="1" applyFont="1" applyFill="1" applyBorder="1" applyAlignment="1">
      <alignment horizontal="center"/>
      <protection/>
    </xf>
    <xf numFmtId="164" fontId="4" fillId="58" borderId="49" xfId="21" applyNumberFormat="1" applyFont="1" applyFill="1" applyBorder="1" applyAlignment="1">
      <alignment horizontal="center"/>
      <protection/>
    </xf>
    <xf numFmtId="165" fontId="6" fillId="58" borderId="0" xfId="23" applyNumberFormat="1" applyFont="1" applyFill="1" applyBorder="1" applyAlignment="1">
      <alignment horizontal="center"/>
    </xf>
    <xf numFmtId="172" fontId="9" fillId="4" borderId="0" xfId="20" applyNumberFormat="1" applyFont="1" applyFill="1" applyBorder="1" applyAlignment="1">
      <alignment horizontal="center"/>
    </xf>
    <xf numFmtId="164" fontId="6" fillId="58" borderId="0" xfId="23" applyNumberFormat="1" applyFont="1" applyFill="1" applyBorder="1" applyAlignment="1">
      <alignment horizontal="center"/>
    </xf>
    <xf numFmtId="168" fontId="6" fillId="58" borderId="0" xfId="23" applyNumberFormat="1" applyFont="1" applyFill="1" applyBorder="1" applyAlignment="1">
      <alignment horizontal="center"/>
    </xf>
    <xf numFmtId="172" fontId="6" fillId="58" borderId="0" xfId="20" applyNumberFormat="1" applyFont="1" applyFill="1" applyBorder="1" applyAlignment="1">
      <alignment horizontal="center"/>
    </xf>
    <xf numFmtId="165" fontId="24" fillId="58" borderId="0" xfId="23" applyNumberFormat="1" applyFont="1" applyFill="1" applyBorder="1" applyAlignment="1">
      <alignment horizontal="center"/>
    </xf>
    <xf numFmtId="164" fontId="24" fillId="58" borderId="0" xfId="23" applyNumberFormat="1" applyFont="1" applyFill="1" applyBorder="1" applyAlignment="1">
      <alignment horizontal="center"/>
    </xf>
    <xf numFmtId="165" fontId="6" fillId="0" borderId="0" xfId="23" applyNumberFormat="1" applyFont="1" applyFill="1" applyAlignment="1">
      <alignment horizontal="center"/>
    </xf>
    <xf numFmtId="164" fontId="6" fillId="0" borderId="0" xfId="23" applyNumberFormat="1" applyFont="1" applyFill="1" applyAlignment="1">
      <alignment horizontal="center"/>
    </xf>
    <xf numFmtId="165" fontId="7" fillId="58" borderId="0" xfId="23" applyNumberFormat="1" applyFont="1" applyFill="1" applyBorder="1" applyAlignment="1">
      <alignment horizontal="center"/>
    </xf>
    <xf numFmtId="164" fontId="7" fillId="58" borderId="0" xfId="23" applyNumberFormat="1" applyFont="1" applyFill="1" applyBorder="1" applyAlignment="1">
      <alignment horizontal="center"/>
    </xf>
    <xf numFmtId="0" fontId="4" fillId="0" borderId="49" xfId="21" applyFont="1" applyFill="1" applyBorder="1" applyAlignment="1">
      <alignment horizontal="center"/>
      <protection/>
    </xf>
    <xf numFmtId="169" fontId="4" fillId="0" borderId="0" xfId="22" applyNumberFormat="1" applyFont="1" applyFill="1" applyAlignment="1">
      <alignment horizontal="center"/>
      <protection/>
    </xf>
    <xf numFmtId="165" fontId="7" fillId="0" borderId="13" xfId="23" applyNumberFormat="1" applyFont="1" applyFill="1" applyBorder="1" applyAlignment="1">
      <alignment horizontal="center"/>
    </xf>
    <xf numFmtId="165" fontId="7" fillId="58" borderId="13" xfId="23" applyNumberFormat="1" applyFont="1" applyFill="1" applyBorder="1" applyAlignment="1">
      <alignment horizontal="center"/>
    </xf>
    <xf numFmtId="164" fontId="7" fillId="0" borderId="13" xfId="23" applyNumberFormat="1" applyFont="1" applyFill="1" applyBorder="1" applyAlignment="1">
      <alignment horizontal="center"/>
    </xf>
    <xf numFmtId="164" fontId="7" fillId="58" borderId="13" xfId="23" applyNumberFormat="1" applyFont="1" applyFill="1" applyBorder="1" applyAlignment="1">
      <alignment horizontal="center"/>
    </xf>
    <xf numFmtId="165" fontId="6" fillId="58" borderId="0" xfId="23" applyNumberFormat="1" applyFont="1" applyFill="1" applyAlignment="1">
      <alignment horizontal="center"/>
    </xf>
    <xf numFmtId="164" fontId="6" fillId="58" borderId="0" xfId="23" applyNumberFormat="1" applyFont="1" applyFill="1" applyAlignment="1">
      <alignment horizontal="center"/>
    </xf>
    <xf numFmtId="169" fontId="5" fillId="0" borderId="0" xfId="22" applyNumberFormat="1" applyFont="1" applyFill="1" applyAlignment="1">
      <alignment horizontal="center"/>
      <protection/>
    </xf>
    <xf numFmtId="172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4" fontId="0" fillId="0" borderId="0" xfId="23" applyNumberFormat="1" applyFont="1" applyFill="1" applyAlignment="1">
      <alignment horizontal="center" wrapText="1"/>
    </xf>
    <xf numFmtId="172" fontId="27" fillId="0" borderId="0" xfId="20" applyNumberFormat="1" applyFont="1" applyFill="1" applyAlignment="1">
      <alignment horizontal="center" wrapText="1"/>
    </xf>
    <xf numFmtId="167" fontId="24" fillId="58" borderId="0" xfId="23" applyNumberFormat="1" applyFont="1" applyFill="1" applyBorder="1" applyAlignment="1">
      <alignment horizontal="center"/>
    </xf>
    <xf numFmtId="165" fontId="0" fillId="0" borderId="0" xfId="0" applyNumberFormat="1"/>
    <xf numFmtId="3" fontId="6" fillId="0" borderId="49" xfId="23" applyNumberFormat="1" applyFont="1" applyFill="1" applyBorder="1" applyAlignment="1">
      <alignment horizontal="center"/>
    </xf>
    <xf numFmtId="3" fontId="6" fillId="58" borderId="49" xfId="23" applyNumberFormat="1" applyFont="1" applyFill="1" applyBorder="1" applyAlignment="1">
      <alignment horizontal="center"/>
    </xf>
    <xf numFmtId="167" fontId="4" fillId="0" borderId="49" xfId="21" applyNumberFormat="1" applyFont="1" applyFill="1" applyBorder="1" applyAlignment="1">
      <alignment horizontal="center"/>
      <protection/>
    </xf>
    <xf numFmtId="167" fontId="4" fillId="58" borderId="49" xfId="21" applyNumberFormat="1" applyFont="1" applyFill="1" applyBorder="1" applyAlignment="1">
      <alignment horizontal="center"/>
      <protection/>
    </xf>
    <xf numFmtId="167" fontId="6" fillId="58" borderId="0" xfId="23" applyNumberFormat="1" applyFont="1" applyFill="1" applyBorder="1" applyAlignment="1">
      <alignment horizontal="center"/>
    </xf>
    <xf numFmtId="167" fontId="6" fillId="0" borderId="0" xfId="23" applyNumberFormat="1" applyFont="1" applyFill="1" applyBorder="1" applyAlignment="1">
      <alignment horizontal="center"/>
    </xf>
    <xf numFmtId="3" fontId="6" fillId="0" borderId="0" xfId="23" applyNumberFormat="1" applyFont="1" applyFill="1" applyBorder="1" applyAlignment="1">
      <alignment horizontal="center"/>
    </xf>
    <xf numFmtId="3" fontId="6" fillId="58" borderId="0" xfId="23" applyNumberFormat="1" applyFont="1" applyFill="1" applyBorder="1" applyAlignment="1">
      <alignment horizontal="center"/>
    </xf>
    <xf numFmtId="3" fontId="24" fillId="0" borderId="0" xfId="23" applyNumberFormat="1" applyFont="1" applyFill="1" applyBorder="1" applyAlignment="1">
      <alignment horizontal="center"/>
    </xf>
    <xf numFmtId="3" fontId="24" fillId="58" borderId="0" xfId="23" applyNumberFormat="1" applyFont="1" applyFill="1" applyBorder="1" applyAlignment="1">
      <alignment horizontal="center"/>
    </xf>
    <xf numFmtId="167" fontId="24" fillId="0" borderId="0" xfId="23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5" fillId="58" borderId="31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58" borderId="3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7" fontId="5" fillId="0" borderId="26" xfId="21" applyNumberFormat="1" applyFont="1" applyFill="1" applyBorder="1" applyAlignment="1">
      <alignment horizontal="center"/>
      <protection/>
    </xf>
    <xf numFmtId="165" fontId="0" fillId="0" borderId="0" xfId="0" applyNumberFormat="1" applyFill="1" applyAlignment="1">
      <alignment horizontal="center"/>
    </xf>
    <xf numFmtId="0" fontId="0" fillId="0" borderId="0" xfId="0"/>
    <xf numFmtId="173" fontId="5" fillId="0" borderId="26" xfId="21" applyNumberFormat="1" applyFont="1" applyFill="1" applyBorder="1" applyAlignment="1">
      <alignment horizontal="center"/>
      <protection/>
    </xf>
    <xf numFmtId="173" fontId="5" fillId="58" borderId="33" xfId="21" applyNumberFormat="1" applyFont="1" applyFill="1" applyBorder="1" applyAlignment="1">
      <alignment horizontal="center"/>
      <protection/>
    </xf>
    <xf numFmtId="2" fontId="2" fillId="0" borderId="0" xfId="0" applyNumberFormat="1" applyFont="1" applyFill="1" applyAlignment="1">
      <alignment horizontal="center"/>
    </xf>
    <xf numFmtId="164" fontId="5" fillId="58" borderId="31" xfId="21" applyNumberFormat="1" applyFont="1" applyFill="1" applyBorder="1" applyAlignment="1">
      <alignment horizontal="center"/>
      <protection/>
    </xf>
    <xf numFmtId="0" fontId="3" fillId="0" borderId="23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4" fillId="0" borderId="0" xfId="21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164" fontId="5" fillId="0" borderId="0" xfId="21" applyNumberFormat="1" applyFont="1" applyFill="1" applyBorder="1" applyAlignment="1">
      <alignment horizontal="center"/>
      <protection/>
    </xf>
    <xf numFmtId="164" fontId="5" fillId="0" borderId="24" xfId="21" applyNumberFormat="1" applyFont="1" applyFill="1" applyBorder="1" applyAlignment="1">
      <alignment horizontal="center"/>
      <protection/>
    </xf>
    <xf numFmtId="164" fontId="5" fillId="0" borderId="27" xfId="21" applyNumberFormat="1" applyFont="1" applyFill="1" applyBorder="1" applyAlignment="1">
      <alignment horizontal="center"/>
      <protection/>
    </xf>
    <xf numFmtId="164" fontId="5" fillId="0" borderId="26" xfId="21" applyNumberFormat="1" applyFont="1" applyFill="1" applyBorder="1" applyAlignment="1">
      <alignment horizontal="center"/>
      <protection/>
    </xf>
    <xf numFmtId="9" fontId="10" fillId="0" borderId="25" xfId="20" applyFont="1" applyFill="1" applyBorder="1" applyAlignment="1">
      <alignment horizontal="center"/>
    </xf>
    <xf numFmtId="164" fontId="4" fillId="0" borderId="0" xfId="21" applyNumberFormat="1" applyFont="1" applyFill="1" applyBorder="1" applyAlignment="1">
      <alignment horizontal="center"/>
      <protection/>
    </xf>
    <xf numFmtId="164" fontId="4" fillId="0" borderId="26" xfId="21" applyNumberFormat="1" applyFont="1" applyFill="1" applyBorder="1" applyAlignment="1">
      <alignment horizontal="center"/>
      <protection/>
    </xf>
    <xf numFmtId="164" fontId="5" fillId="0" borderId="28" xfId="21" applyNumberFormat="1" applyFont="1" applyFill="1" applyBorder="1" applyAlignment="1">
      <alignment horizontal="center"/>
      <protection/>
    </xf>
    <xf numFmtId="164" fontId="5" fillId="0" borderId="29" xfId="21" applyNumberFormat="1" applyFont="1" applyFill="1" applyBorder="1" applyAlignment="1">
      <alignment horizontal="center"/>
      <protection/>
    </xf>
    <xf numFmtId="164" fontId="0" fillId="0" borderId="0" xfId="0" applyNumberFormat="1" applyFill="1" applyAlignment="1">
      <alignment horizontal="center"/>
    </xf>
    <xf numFmtId="164" fontId="4" fillId="58" borderId="31" xfId="21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8" fontId="4" fillId="0" borderId="24" xfId="21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2" fontId="2" fillId="0" borderId="27" xfId="0" applyNumberFormat="1" applyFont="1" applyFill="1" applyBorder="1" applyAlignment="1">
      <alignment horizontal="center"/>
    </xf>
    <xf numFmtId="172" fontId="5" fillId="58" borderId="30" xfId="20" applyNumberFormat="1" applyFont="1" applyFill="1" applyBorder="1" applyAlignment="1">
      <alignment horizontal="center"/>
    </xf>
    <xf numFmtId="172" fontId="5" fillId="0" borderId="29" xfId="20" applyNumberFormat="1" applyFont="1" applyFill="1" applyBorder="1" applyAlignment="1">
      <alignment horizontal="center"/>
    </xf>
    <xf numFmtId="172" fontId="5" fillId="0" borderId="24" xfId="20" applyNumberFormat="1" applyFont="1" applyFill="1" applyBorder="1" applyAlignment="1">
      <alignment horizontal="center"/>
    </xf>
    <xf numFmtId="172" fontId="5" fillId="58" borderId="38" xfId="20" applyNumberFormat="1" applyFont="1" applyFill="1" applyBorder="1" applyAlignment="1">
      <alignment horizontal="center"/>
    </xf>
    <xf numFmtId="166" fontId="4" fillId="0" borderId="0" xfId="21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3" fillId="60" borderId="28" xfId="0" applyFont="1" applyFill="1" applyBorder="1" applyAlignment="1">
      <alignment/>
    </xf>
    <xf numFmtId="0" fontId="3" fillId="60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5" fillId="0" borderId="32" xfId="21" applyNumberFormat="1" applyFont="1" applyFill="1" applyBorder="1" applyAlignment="1">
      <alignment horizontal="center"/>
      <protection/>
    </xf>
    <xf numFmtId="0" fontId="17" fillId="0" borderId="23" xfId="21" applyNumberFormat="1" applyFont="1" applyFill="1" applyBorder="1" applyAlignment="1">
      <alignment horizontal="center"/>
      <protection/>
    </xf>
    <xf numFmtId="165" fontId="17" fillId="0" borderId="23" xfId="21" applyNumberFormat="1" applyFont="1" applyFill="1" applyBorder="1" applyAlignment="1">
      <alignment horizontal="center"/>
      <protection/>
    </xf>
    <xf numFmtId="0" fontId="17" fillId="0" borderId="23" xfId="21" applyFont="1" applyFill="1" applyBorder="1" applyAlignment="1">
      <alignment horizontal="center"/>
      <protection/>
    </xf>
  </cellXfs>
  <cellStyles count="26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Millares" xfId="23"/>
    <cellStyle name="Normal 76" xfId="24"/>
    <cellStyle name="Normal 77" xfId="25"/>
    <cellStyle name="Normal 78" xfId="26"/>
    <cellStyle name="Normal 79" xfId="27"/>
    <cellStyle name="Normal 80" xfId="28"/>
    <cellStyle name="Normal 81" xfId="29"/>
    <cellStyle name="Normal 86" xfId="30"/>
    <cellStyle name="Normal 87" xfId="31"/>
    <cellStyle name="Normal 88" xfId="32"/>
    <cellStyle name="Normal 89" xfId="33"/>
    <cellStyle name="Normal 90" xfId="34"/>
    <cellStyle name="Normal 91" xfId="35"/>
    <cellStyle name="Normal 2" xfId="36"/>
    <cellStyle name="Normal 4" xfId="37"/>
    <cellStyle name="Normal 3" xfId="38"/>
    <cellStyle name="Normal 5" xfId="39"/>
    <cellStyle name="Normal 6" xfId="40"/>
    <cellStyle name="4" xfId="41"/>
    <cellStyle name="Normal 7" xfId="42"/>
    <cellStyle name="-" xfId="43"/>
    <cellStyle name="******************************************" xfId="44"/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20% - Énfasis1 2" xfId="51"/>
    <cellStyle name="20% - Énfasis1 2 2" xfId="52"/>
    <cellStyle name="20% - Énfasis1 3" xfId="53"/>
    <cellStyle name="20% - Énfasis2 2" xfId="54"/>
    <cellStyle name="20% - Énfasis2 2 2" xfId="55"/>
    <cellStyle name="20% - Énfasis2 3" xfId="56"/>
    <cellStyle name="20% - Énfasis3 2" xfId="57"/>
    <cellStyle name="20% - Énfasis3 2 2" xfId="58"/>
    <cellStyle name="20% - Énfasis3 3" xfId="59"/>
    <cellStyle name="20% - Énfasis4 2" xfId="60"/>
    <cellStyle name="20% - Énfasis4 2 2" xfId="61"/>
    <cellStyle name="20% - Énfasis4 3" xfId="62"/>
    <cellStyle name="20% - Énfasis5 2" xfId="63"/>
    <cellStyle name="20% - Énfasis5 2 2" xfId="64"/>
    <cellStyle name="20% - Énfasis5 3" xfId="65"/>
    <cellStyle name="20% - Énfasis6 2" xfId="66"/>
    <cellStyle name="20% - Énfasis6 2 2" xfId="67"/>
    <cellStyle name="20% - Énfasis6 3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40% - Énfasis1 2" xfId="75"/>
    <cellStyle name="40% - Énfasis1 2 2" xfId="76"/>
    <cellStyle name="40% - Énfasis1 3" xfId="77"/>
    <cellStyle name="40% - Énfasis2 2" xfId="78"/>
    <cellStyle name="40% - Énfasis2 2 2" xfId="79"/>
    <cellStyle name="40% - Énfasis2 3" xfId="80"/>
    <cellStyle name="40% - Énfasis3 2" xfId="81"/>
    <cellStyle name="40% - Énfasis3 2 2" xfId="82"/>
    <cellStyle name="40% - Énfasis3 3" xfId="83"/>
    <cellStyle name="40% - Énfasis4 2" xfId="84"/>
    <cellStyle name="40% - Énfasis4 2 2" xfId="85"/>
    <cellStyle name="40% - Énfasis4 3" xfId="86"/>
    <cellStyle name="40% - Énfasis5 2" xfId="87"/>
    <cellStyle name="40% - Énfasis5 2 2" xfId="88"/>
    <cellStyle name="40% - Énfasis5 3" xfId="89"/>
    <cellStyle name="40% - Énfasis6 2" xfId="90"/>
    <cellStyle name="40% - Énfasis6 2 2" xfId="91"/>
    <cellStyle name="40% - Énfasis6 3" xfId="92"/>
    <cellStyle name="60% - Accent1 2" xfId="93"/>
    <cellStyle name="60% - Accent2 2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Bad 2" xfId="105"/>
    <cellStyle name="Calculation 2" xfId="106"/>
    <cellStyle name="Calculation 2 2" xfId="107"/>
    <cellStyle name="Calculation 2 3" xfId="108"/>
    <cellStyle name="Calculation 2 3 2" xfId="109"/>
    <cellStyle name="Calculation 2 4" xfId="110"/>
    <cellStyle name="Calculation 3" xfId="111"/>
    <cellStyle name="Check Cell 2" xfId="112"/>
    <cellStyle name="Column heading" xfId="113"/>
    <cellStyle name="Comma0" xfId="114"/>
    <cellStyle name="Corner heading" xfId="115"/>
    <cellStyle name="Currency0" xfId="116"/>
    <cellStyle name="Data" xfId="117"/>
    <cellStyle name="Data no deci" xfId="118"/>
    <cellStyle name="Data Superscript" xfId="119"/>
    <cellStyle name="Data_1-1A-Regular" xfId="120"/>
    <cellStyle name="Data-one deci" xfId="121"/>
    <cellStyle name="Date" xfId="122"/>
    <cellStyle name="ENCE Número" xfId="123"/>
    <cellStyle name="ENCE Título" xfId="124"/>
    <cellStyle name="esther" xfId="125"/>
    <cellStyle name="Estilo 1" xfId="126"/>
    <cellStyle name="Euro" xfId="127"/>
    <cellStyle name="Euro 2" xfId="128"/>
    <cellStyle name="Euro 3" xfId="129"/>
    <cellStyle name="Euro 3 2" xfId="130"/>
    <cellStyle name="Euro 4" xfId="131"/>
    <cellStyle name="Euro 4 2" xfId="132"/>
    <cellStyle name="Euro 4 2 2" xfId="133"/>
    <cellStyle name="Euro 4 3" xfId="134"/>
    <cellStyle name="Euro 5" xfId="135"/>
    <cellStyle name="Euro 5 2" xfId="136"/>
    <cellStyle name="Euro 5 2 2" xfId="137"/>
    <cellStyle name="Euro 5 3" xfId="138"/>
    <cellStyle name="Euro 6" xfId="139"/>
    <cellStyle name="Euro_Balance" xfId="140"/>
    <cellStyle name="Explanatory Text 2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xed" xfId="149"/>
    <cellStyle name="Good 2" xfId="150"/>
    <cellStyle name="Heading 1 2" xfId="151"/>
    <cellStyle name="Heading 1 3" xfId="152"/>
    <cellStyle name="Heading 1 4" xfId="153"/>
    <cellStyle name="Heading 2 2" xfId="154"/>
    <cellStyle name="Heading 2 3" xfId="155"/>
    <cellStyle name="Heading 2 4" xfId="156"/>
    <cellStyle name="Heading 3 2" xfId="157"/>
    <cellStyle name="Heading 3 3" xfId="158"/>
    <cellStyle name="Heading 4 2" xfId="159"/>
    <cellStyle name="Hed Side" xfId="160"/>
    <cellStyle name="Hed Side bold" xfId="161"/>
    <cellStyle name="Hed Side Indent" xfId="162"/>
    <cellStyle name="Hed Side Regular" xfId="163"/>
    <cellStyle name="Hed Side_1-1A-Regular" xfId="164"/>
    <cellStyle name="Hed Top" xfId="165"/>
    <cellStyle name="Hed Top - SECTION" xfId="166"/>
    <cellStyle name="Hed Top_3-new4" xfId="167"/>
    <cellStyle name="Hipervínculo 2" xfId="168"/>
    <cellStyle name="Input 2" xfId="169"/>
    <cellStyle name="Input 2 2" xfId="170"/>
    <cellStyle name="Input 2 3" xfId="171"/>
    <cellStyle name="Input 2 3 2" xfId="172"/>
    <cellStyle name="Input 2 4" xfId="173"/>
    <cellStyle name="Input 3" xfId="174"/>
    <cellStyle name="Linked Cell 2" xfId="175"/>
    <cellStyle name="Millares [0] 2" xfId="176"/>
    <cellStyle name="Millares [0] 2 2" xfId="177"/>
    <cellStyle name="Millares [0] 2 2 2" xfId="178"/>
    <cellStyle name="Millares [0] 2 2 2 2" xfId="179"/>
    <cellStyle name="Millares [0] 2 2 2 2 2" xfId="180"/>
    <cellStyle name="Millares [0] 2 2 2 2 2 2" xfId="181"/>
    <cellStyle name="Millares [0] 2 2 2 2 3" xfId="182"/>
    <cellStyle name="Millares [0] 2 2 2 3" xfId="183"/>
    <cellStyle name="Millares [0] 2 2 2 3 2" xfId="184"/>
    <cellStyle name="Millares [0] 2 2 2 3 2 2" xfId="185"/>
    <cellStyle name="Millares [0] 2 2 2 3 3" xfId="186"/>
    <cellStyle name="Millares [0] 2 2 2 4" xfId="187"/>
    <cellStyle name="Millares [0] 2 2 2 4 2" xfId="188"/>
    <cellStyle name="Millares [0] 2 2 2 5" xfId="189"/>
    <cellStyle name="Millares [0] 2 2 3" xfId="190"/>
    <cellStyle name="Millares [0] 2 2 3 2" xfId="191"/>
    <cellStyle name="Millares [0] 2 2 3 2 2" xfId="192"/>
    <cellStyle name="Millares [0] 2 2 3 3" xfId="193"/>
    <cellStyle name="Millares [0] 2 2 4" xfId="194"/>
    <cellStyle name="Millares [0] 2 2 4 2" xfId="195"/>
    <cellStyle name="Millares [0] 2 2 4 2 2" xfId="196"/>
    <cellStyle name="Millares [0] 2 2 4 3" xfId="197"/>
    <cellStyle name="Millares [0] 2 2 5" xfId="198"/>
    <cellStyle name="Millares [0] 2 2 5 2" xfId="199"/>
    <cellStyle name="Millares [0] 2 2 6" xfId="200"/>
    <cellStyle name="Millares [0] 2 2 6 2" xfId="201"/>
    <cellStyle name="Millares [0] 2 2 7" xfId="202"/>
    <cellStyle name="Millares [0] 2 3" xfId="203"/>
    <cellStyle name="Millares [0] 2 3 2" xfId="204"/>
    <cellStyle name="Millares [0] 2 3 2 2" xfId="205"/>
    <cellStyle name="Millares [0] 2 3 2 2 2" xfId="206"/>
    <cellStyle name="Millares [0] 2 3 2 3" xfId="207"/>
    <cellStyle name="Millares [0] 2 3 3" xfId="208"/>
    <cellStyle name="Millares [0] 2 3 3 2" xfId="209"/>
    <cellStyle name="Millares [0] 2 3 3 2 2" xfId="210"/>
    <cellStyle name="Millares [0] 2 3 3 3" xfId="211"/>
    <cellStyle name="Millares [0] 2 3 4" xfId="212"/>
    <cellStyle name="Millares [0] 2 3 4 2" xfId="213"/>
    <cellStyle name="Millares [0] 2 3 5" xfId="214"/>
    <cellStyle name="Millares [0] 2 4" xfId="215"/>
    <cellStyle name="Millares [0] 2 4 2" xfId="216"/>
    <cellStyle name="Millares [0] 2 4 2 2" xfId="217"/>
    <cellStyle name="Millares [0] 2 4 3" xfId="218"/>
    <cellStyle name="Millares [0] 2 5" xfId="219"/>
    <cellStyle name="Millares [0] 2 5 2" xfId="220"/>
    <cellStyle name="Millares [0] 2 5 2 2" xfId="221"/>
    <cellStyle name="Millares [0] 2 5 3" xfId="222"/>
    <cellStyle name="Millares [0] 2 6" xfId="223"/>
    <cellStyle name="Millares [0] 2 6 2" xfId="224"/>
    <cellStyle name="Millares [0] 2 7" xfId="225"/>
    <cellStyle name="Millares [0] 2 7 2" xfId="226"/>
    <cellStyle name="Millares [0] 2 8" xfId="227"/>
    <cellStyle name="Millares [0] 3" xfId="228"/>
    <cellStyle name="Millares [0] 3 2" xfId="229"/>
    <cellStyle name="Millares [0] 3 2 2" xfId="230"/>
    <cellStyle name="Millares [0] 3 2 2 2" xfId="231"/>
    <cellStyle name="Millares [0] 3 2 2 2 2" xfId="232"/>
    <cellStyle name="Millares [0] 3 2 2 2 2 2" xfId="233"/>
    <cellStyle name="Millares [0] 3 2 2 2 3" xfId="234"/>
    <cellStyle name="Millares [0] 3 2 2 3" xfId="235"/>
    <cellStyle name="Millares [0] 3 2 2 3 2" xfId="236"/>
    <cellStyle name="Millares [0] 3 2 2 3 2 2" xfId="237"/>
    <cellStyle name="Millares [0] 3 2 2 3 3" xfId="238"/>
    <cellStyle name="Millares [0] 3 2 2 4" xfId="239"/>
    <cellStyle name="Millares [0] 3 2 2 4 2" xfId="240"/>
    <cellStyle name="Millares [0] 3 2 2 5" xfId="241"/>
    <cellStyle name="Millares [0] 3 2 3" xfId="242"/>
    <cellStyle name="Millares [0] 3 2 3 2" xfId="243"/>
    <cellStyle name="Millares [0] 3 2 3 2 2" xfId="244"/>
    <cellStyle name="Millares [0] 3 2 3 3" xfId="245"/>
    <cellStyle name="Millares [0] 3 2 4" xfId="246"/>
    <cellStyle name="Millares [0] 3 2 4 2" xfId="247"/>
    <cellStyle name="Millares [0] 3 2 4 2 2" xfId="248"/>
    <cellStyle name="Millares [0] 3 2 4 3" xfId="249"/>
    <cellStyle name="Millares [0] 3 2 5" xfId="250"/>
    <cellStyle name="Millares [0] 3 2 5 2" xfId="251"/>
    <cellStyle name="Millares [0] 3 2 6" xfId="252"/>
    <cellStyle name="Millares [0] 3 2 6 2" xfId="253"/>
    <cellStyle name="Millares [0] 3 2 7" xfId="254"/>
    <cellStyle name="Millares [0] 3 3" xfId="255"/>
    <cellStyle name="Millares [0] 3 3 2" xfId="256"/>
    <cellStyle name="Millares [0] 3 3 2 2" xfId="257"/>
    <cellStyle name="Millares [0] 3 3 2 2 2" xfId="258"/>
    <cellStyle name="Millares [0] 3 3 2 3" xfId="259"/>
    <cellStyle name="Millares [0] 3 3 3" xfId="260"/>
    <cellStyle name="Millares [0] 3 3 3 2" xfId="261"/>
    <cellStyle name="Millares [0] 3 3 3 2 2" xfId="262"/>
    <cellStyle name="Millares [0] 3 3 3 3" xfId="263"/>
    <cellStyle name="Millares [0] 3 3 4" xfId="264"/>
    <cellStyle name="Millares [0] 3 3 4 2" xfId="265"/>
    <cellStyle name="Millares [0] 3 3 5" xfId="266"/>
    <cellStyle name="Millares [0] 3 4" xfId="267"/>
    <cellStyle name="Millares [0] 3 4 2" xfId="268"/>
    <cellStyle name="Millares [0] 3 4 2 2" xfId="269"/>
    <cellStyle name="Millares [0] 3 4 3" xfId="270"/>
    <cellStyle name="Millares [0] 3 5" xfId="271"/>
    <cellStyle name="Millares [0] 3 5 2" xfId="272"/>
    <cellStyle name="Millares [0] 3 5 2 2" xfId="273"/>
    <cellStyle name="Millares [0] 3 5 3" xfId="274"/>
    <cellStyle name="Millares [0] 3 6" xfId="275"/>
    <cellStyle name="Millares [0] 3 6 2" xfId="276"/>
    <cellStyle name="Millares [0] 3 7" xfId="277"/>
    <cellStyle name="Millares [0] 3 7 2" xfId="278"/>
    <cellStyle name="Millares [0] 3 8" xfId="279"/>
    <cellStyle name="Millares [0] 4" xfId="280"/>
    <cellStyle name="Millares [0] 4 2" xfId="281"/>
    <cellStyle name="Millares [0] 4 2 2" xfId="282"/>
    <cellStyle name="Millares [0] 4 2 2 2" xfId="283"/>
    <cellStyle name="Millares [0] 4 2 2 2 2" xfId="284"/>
    <cellStyle name="Millares [0] 4 2 2 2 2 2" xfId="285"/>
    <cellStyle name="Millares [0] 4 2 2 2 3" xfId="286"/>
    <cellStyle name="Millares [0] 4 2 2 3" xfId="287"/>
    <cellStyle name="Millares [0] 4 2 2 3 2" xfId="288"/>
    <cellStyle name="Millares [0] 4 2 2 3 2 2" xfId="289"/>
    <cellStyle name="Millares [0] 4 2 2 3 3" xfId="290"/>
    <cellStyle name="Millares [0] 4 2 2 4" xfId="291"/>
    <cellStyle name="Millares [0] 4 2 2 4 2" xfId="292"/>
    <cellStyle name="Millares [0] 4 2 2 5" xfId="293"/>
    <cellStyle name="Millares [0] 4 2 3" xfId="294"/>
    <cellStyle name="Millares [0] 4 2 3 2" xfId="295"/>
    <cellStyle name="Millares [0] 4 2 3 2 2" xfId="296"/>
    <cellStyle name="Millares [0] 4 2 3 3" xfId="297"/>
    <cellStyle name="Millares [0] 4 2 4" xfId="298"/>
    <cellStyle name="Millares [0] 4 2 4 2" xfId="299"/>
    <cellStyle name="Millares [0] 4 2 4 2 2" xfId="300"/>
    <cellStyle name="Millares [0] 4 2 4 3" xfId="301"/>
    <cellStyle name="Millares [0] 4 2 5" xfId="302"/>
    <cellStyle name="Millares [0] 4 2 5 2" xfId="303"/>
    <cellStyle name="Millares [0] 4 2 6" xfId="304"/>
    <cellStyle name="Millares [0] 4 2 6 2" xfId="305"/>
    <cellStyle name="Millares [0] 4 2 7" xfId="306"/>
    <cellStyle name="Millares [0] 4 3" xfId="307"/>
    <cellStyle name="Millares [0] 4 3 2" xfId="308"/>
    <cellStyle name="Millares [0] 4 3 2 2" xfId="309"/>
    <cellStyle name="Millares [0] 4 3 2 2 2" xfId="310"/>
    <cellStyle name="Millares [0] 4 3 2 3" xfId="311"/>
    <cellStyle name="Millares [0] 4 3 3" xfId="312"/>
    <cellStyle name="Millares [0] 4 3 3 2" xfId="313"/>
    <cellStyle name="Millares [0] 4 3 3 2 2" xfId="314"/>
    <cellStyle name="Millares [0] 4 3 3 3" xfId="315"/>
    <cellStyle name="Millares [0] 4 3 4" xfId="316"/>
    <cellStyle name="Millares [0] 4 3 4 2" xfId="317"/>
    <cellStyle name="Millares [0] 4 3 5" xfId="318"/>
    <cellStyle name="Millares [0] 4 4" xfId="319"/>
    <cellStyle name="Millares [0] 4 4 2" xfId="320"/>
    <cellStyle name="Millares [0] 4 4 2 2" xfId="321"/>
    <cellStyle name="Millares [0] 4 4 3" xfId="322"/>
    <cellStyle name="Millares [0] 4 5" xfId="323"/>
    <cellStyle name="Millares [0] 4 5 2" xfId="324"/>
    <cellStyle name="Millares [0] 4 5 2 2" xfId="325"/>
    <cellStyle name="Millares [0] 4 5 3" xfId="326"/>
    <cellStyle name="Millares [0] 4 6" xfId="327"/>
    <cellStyle name="Millares [0] 4 6 2" xfId="328"/>
    <cellStyle name="Millares [0] 4 7" xfId="329"/>
    <cellStyle name="Millares [0] 4 7 2" xfId="330"/>
    <cellStyle name="Millares [0] 4 8" xfId="331"/>
    <cellStyle name="Millares [0] 5" xfId="332"/>
    <cellStyle name="Millares [0] 5 2" xfId="333"/>
    <cellStyle name="Millares [0] 5 2 2" xfId="334"/>
    <cellStyle name="Millares [0] 5 2 2 2" xfId="335"/>
    <cellStyle name="Millares [0] 5 2 2 2 2" xfId="336"/>
    <cellStyle name="Millares [0] 5 2 2 3" xfId="337"/>
    <cellStyle name="Millares [0] 5 2 3" xfId="338"/>
    <cellStyle name="Millares [0] 5 2 3 2" xfId="339"/>
    <cellStyle name="Millares [0] 5 2 3 2 2" xfId="340"/>
    <cellStyle name="Millares [0] 5 2 3 3" xfId="341"/>
    <cellStyle name="Millares [0] 5 2 4" xfId="342"/>
    <cellStyle name="Millares [0] 5 2 4 2" xfId="343"/>
    <cellStyle name="Millares [0] 5 2 5" xfId="344"/>
    <cellStyle name="Millares [0] 5 3" xfId="345"/>
    <cellStyle name="Millares [0] 5 3 2" xfId="346"/>
    <cellStyle name="Millares [0] 5 3 2 2" xfId="347"/>
    <cellStyle name="Millares [0] 5 3 3" xfId="348"/>
    <cellStyle name="Millares [0] 5 4" xfId="349"/>
    <cellStyle name="Millares [0] 5 4 2" xfId="350"/>
    <cellStyle name="Millares [0] 5 4 2 2" xfId="351"/>
    <cellStyle name="Millares [0] 5 4 3" xfId="352"/>
    <cellStyle name="Millares [0] 5 5" xfId="353"/>
    <cellStyle name="Millares [0] 5 5 2" xfId="354"/>
    <cellStyle name="Millares [0] 5 6" xfId="355"/>
    <cellStyle name="Millares [0] 5 6 2" xfId="356"/>
    <cellStyle name="Millares [0] 5 7" xfId="357"/>
    <cellStyle name="Millares [0] 6" xfId="358"/>
    <cellStyle name="Millares [0] 6 2" xfId="359"/>
    <cellStyle name="Millares [0] 6 2 2" xfId="360"/>
    <cellStyle name="Millares [0] 6 2 2 2" xfId="361"/>
    <cellStyle name="Millares [0] 6 2 2 2 2" xfId="362"/>
    <cellStyle name="Millares [0] 6 2 2 3" xfId="363"/>
    <cellStyle name="Millares [0] 6 2 3" xfId="364"/>
    <cellStyle name="Millares [0] 6 2 3 2" xfId="365"/>
    <cellStyle name="Millares [0] 6 2 3 2 2" xfId="366"/>
    <cellStyle name="Millares [0] 6 2 3 3" xfId="367"/>
    <cellStyle name="Millares [0] 6 2 4" xfId="368"/>
    <cellStyle name="Millares [0] 6 2 4 2" xfId="369"/>
    <cellStyle name="Millares [0] 6 2 5" xfId="370"/>
    <cellStyle name="Millares [0] 6 3" xfId="371"/>
    <cellStyle name="Millares [0] 6 3 2" xfId="372"/>
    <cellStyle name="Millares [0] 6 3 2 2" xfId="373"/>
    <cellStyle name="Millares [0] 6 3 3" xfId="374"/>
    <cellStyle name="Millares [0] 6 4" xfId="375"/>
    <cellStyle name="Millares [0] 6 4 2" xfId="376"/>
    <cellStyle name="Millares [0] 6 4 2 2" xfId="377"/>
    <cellStyle name="Millares [0] 6 4 3" xfId="378"/>
    <cellStyle name="Millares [0] 6 5" xfId="379"/>
    <cellStyle name="Millares [0] 6 5 2" xfId="380"/>
    <cellStyle name="Millares [0] 6 6" xfId="381"/>
    <cellStyle name="Millares [0] 6 6 2" xfId="382"/>
    <cellStyle name="Millares [0] 6 7" xfId="383"/>
    <cellStyle name="Millares 10" xfId="384"/>
    <cellStyle name="Millares 10 2" xfId="385"/>
    <cellStyle name="Millares 10 2 2" xfId="386"/>
    <cellStyle name="Millares 10 2 2 2" xfId="387"/>
    <cellStyle name="Millares 10 2 2 2 2" xfId="388"/>
    <cellStyle name="Millares 10 2 2 3" xfId="389"/>
    <cellStyle name="Millares 10 2 3" xfId="390"/>
    <cellStyle name="Millares 10 2 3 2" xfId="391"/>
    <cellStyle name="Millares 10 2 3 2 2" xfId="392"/>
    <cellStyle name="Millares 10 2 3 3" xfId="393"/>
    <cellStyle name="Millares 10 2 4" xfId="394"/>
    <cellStyle name="Millares 10 2 4 2" xfId="395"/>
    <cellStyle name="Millares 10 2 5" xfId="396"/>
    <cellStyle name="Millares 10 3" xfId="397"/>
    <cellStyle name="Millares 10 3 2" xfId="398"/>
    <cellStyle name="Millares 10 3 2 2" xfId="399"/>
    <cellStyle name="Millares 10 3 3" xfId="400"/>
    <cellStyle name="Millares 10 4" xfId="401"/>
    <cellStyle name="Millares 10 4 2" xfId="402"/>
    <cellStyle name="Millares 10 4 2 2" xfId="403"/>
    <cellStyle name="Millares 10 4 3" xfId="404"/>
    <cellStyle name="Millares 10 5" xfId="405"/>
    <cellStyle name="Millares 10 5 2" xfId="406"/>
    <cellStyle name="Millares 10 6" xfId="407"/>
    <cellStyle name="Millares 10 6 2" xfId="408"/>
    <cellStyle name="Millares 10 7" xfId="409"/>
    <cellStyle name="Millares 10 8" xfId="410"/>
    <cellStyle name="Millares 11" xfId="411"/>
    <cellStyle name="Millares 11 2" xfId="412"/>
    <cellStyle name="Millares 11 2 2" xfId="413"/>
    <cellStyle name="Millares 11 2 2 2" xfId="414"/>
    <cellStyle name="Millares 11 2 2 2 2" xfId="415"/>
    <cellStyle name="Millares 11 2 2 3" xfId="416"/>
    <cellStyle name="Millares 11 2 3" xfId="417"/>
    <cellStyle name="Millares 11 2 3 2" xfId="418"/>
    <cellStyle name="Millares 11 2 3 2 2" xfId="419"/>
    <cellStyle name="Millares 11 2 3 3" xfId="420"/>
    <cellStyle name="Millares 11 2 4" xfId="421"/>
    <cellStyle name="Millares 11 2 4 2" xfId="422"/>
    <cellStyle name="Millares 11 2 5" xfId="423"/>
    <cellStyle name="Millares 11 3" xfId="424"/>
    <cellStyle name="Millares 11 3 2" xfId="425"/>
    <cellStyle name="Millares 11 3 2 2" xfId="426"/>
    <cellStyle name="Millares 11 3 3" xfId="427"/>
    <cellStyle name="Millares 11 4" xfId="428"/>
    <cellStyle name="Millares 11 4 2" xfId="429"/>
    <cellStyle name="Millares 11 4 2 2" xfId="430"/>
    <cellStyle name="Millares 11 4 3" xfId="431"/>
    <cellStyle name="Millares 11 5" xfId="432"/>
    <cellStyle name="Millares 11 5 2" xfId="433"/>
    <cellStyle name="Millares 11 6" xfId="434"/>
    <cellStyle name="Millares 11 6 2" xfId="435"/>
    <cellStyle name="Millares 11 7" xfId="436"/>
    <cellStyle name="Millares 11 8" xfId="437"/>
    <cellStyle name="Millares 12" xfId="438"/>
    <cellStyle name="Millares 12 2" xfId="439"/>
    <cellStyle name="Millares 12 3" xfId="440"/>
    <cellStyle name="Millares 13" xfId="441"/>
    <cellStyle name="Millares 13 2" xfId="442"/>
    <cellStyle name="Millares 13 2 2" xfId="443"/>
    <cellStyle name="Millares 13 2 2 2" xfId="444"/>
    <cellStyle name="Millares 13 2 2 2 2" xfId="445"/>
    <cellStyle name="Millares 13 2 2 3" xfId="446"/>
    <cellStyle name="Millares 13 2 3" xfId="447"/>
    <cellStyle name="Millares 13 2 3 2" xfId="448"/>
    <cellStyle name="Millares 13 2 3 2 2" xfId="449"/>
    <cellStyle name="Millares 13 2 3 3" xfId="450"/>
    <cellStyle name="Millares 13 2 4" xfId="451"/>
    <cellStyle name="Millares 13 2 4 2" xfId="452"/>
    <cellStyle name="Millares 13 2 5" xfId="453"/>
    <cellStyle name="Millares 13 3" xfId="454"/>
    <cellStyle name="Millares 13 3 2" xfId="455"/>
    <cellStyle name="Millares 13 3 2 2" xfId="456"/>
    <cellStyle name="Millares 13 3 3" xfId="457"/>
    <cellStyle name="Millares 13 4" xfId="458"/>
    <cellStyle name="Millares 13 4 2" xfId="459"/>
    <cellStyle name="Millares 13 4 2 2" xfId="460"/>
    <cellStyle name="Millares 13 4 3" xfId="461"/>
    <cellStyle name="Millares 13 5" xfId="462"/>
    <cellStyle name="Millares 13 5 2" xfId="463"/>
    <cellStyle name="Millares 13 6" xfId="464"/>
    <cellStyle name="Millares 13 6 2" xfId="465"/>
    <cellStyle name="Millares 13 7" xfId="466"/>
    <cellStyle name="Millares 14" xfId="467"/>
    <cellStyle name="Millares 14 2" xfId="468"/>
    <cellStyle name="Millares 15" xfId="469"/>
    <cellStyle name="Millares 15 2" xfId="470"/>
    <cellStyle name="Millares 15 2 2" xfId="471"/>
    <cellStyle name="Millares 15 3" xfId="472"/>
    <cellStyle name="Millares 16" xfId="473"/>
    <cellStyle name="Millares 17" xfId="474"/>
    <cellStyle name="Millares 18" xfId="475"/>
    <cellStyle name="Millares 19" xfId="476"/>
    <cellStyle name="Millares 2" xfId="477"/>
    <cellStyle name="Millares 2 2" xfId="478"/>
    <cellStyle name="Millares 20" xfId="479"/>
    <cellStyle name="Millares 20 2" xfId="480"/>
    <cellStyle name="Millares 20 2 2" xfId="481"/>
    <cellStyle name="Millares 20 3" xfId="482"/>
    <cellStyle name="Millares 21" xfId="483"/>
    <cellStyle name="Millares 21 2" xfId="484"/>
    <cellStyle name="Millares 21 2 2" xfId="485"/>
    <cellStyle name="Millares 21 3" xfId="486"/>
    <cellStyle name="Millares 22" xfId="487"/>
    <cellStyle name="Millares 22 2" xfId="488"/>
    <cellStyle name="Millares 22 2 2" xfId="489"/>
    <cellStyle name="Millares 22 3" xfId="490"/>
    <cellStyle name="Millares 23" xfId="491"/>
    <cellStyle name="Millares 23 2" xfId="492"/>
    <cellStyle name="Millares 23 2 2" xfId="493"/>
    <cellStyle name="Millares 23 3" xfId="494"/>
    <cellStyle name="Millares 24" xfId="495"/>
    <cellStyle name="Millares 25" xfId="496"/>
    <cellStyle name="Millares 26" xfId="497"/>
    <cellStyle name="Millares 27" xfId="498"/>
    <cellStyle name="Millares 27 2" xfId="499"/>
    <cellStyle name="Millares 3" xfId="500"/>
    <cellStyle name="Millares 3 2" xfId="501"/>
    <cellStyle name="Millares 3 2 2" xfId="502"/>
    <cellStyle name="Millares 3 3" xfId="503"/>
    <cellStyle name="Millares 4" xfId="504"/>
    <cellStyle name="Millares 4 2" xfId="505"/>
    <cellStyle name="Millares 4 2 2" xfId="506"/>
    <cellStyle name="Millares 4 3" xfId="507"/>
    <cellStyle name="Millares 5" xfId="508"/>
    <cellStyle name="Millares 5 2" xfId="509"/>
    <cellStyle name="Millares 5 2 2" xfId="510"/>
    <cellStyle name="Millares 5 2 2 2" xfId="511"/>
    <cellStyle name="Millares 5 2 2 2 2" xfId="512"/>
    <cellStyle name="Millares 5 2 2 2 2 2" xfId="513"/>
    <cellStyle name="Millares 5 2 2 2 3" xfId="514"/>
    <cellStyle name="Millares 5 2 2 3" xfId="515"/>
    <cellStyle name="Millares 5 2 2 3 2" xfId="516"/>
    <cellStyle name="Millares 5 2 2 3 2 2" xfId="517"/>
    <cellStyle name="Millares 5 2 2 3 3" xfId="518"/>
    <cellStyle name="Millares 5 2 2 4" xfId="519"/>
    <cellStyle name="Millares 5 2 2 4 2" xfId="520"/>
    <cellStyle name="Millares 5 2 2 5" xfId="521"/>
    <cellStyle name="Millares 5 2 3" xfId="522"/>
    <cellStyle name="Millares 5 2 3 2" xfId="523"/>
    <cellStyle name="Millares 5 2 3 2 2" xfId="524"/>
    <cellStyle name="Millares 5 2 3 3" xfId="525"/>
    <cellStyle name="Millares 5 2 4" xfId="526"/>
    <cellStyle name="Millares 5 2 4 2" xfId="527"/>
    <cellStyle name="Millares 5 2 4 2 2" xfId="528"/>
    <cellStyle name="Millares 5 2 4 3" xfId="529"/>
    <cellStyle name="Millares 5 2 5" xfId="530"/>
    <cellStyle name="Millares 5 2 5 2" xfId="531"/>
    <cellStyle name="Millares 5 2 6" xfId="532"/>
    <cellStyle name="Millares 5 2 6 2" xfId="533"/>
    <cellStyle name="Millares 5 2 7" xfId="534"/>
    <cellStyle name="Millares 5 3" xfId="535"/>
    <cellStyle name="Millares 5 3 2" xfId="536"/>
    <cellStyle name="Millares 5 3 2 2" xfId="537"/>
    <cellStyle name="Millares 5 3 2 2 2" xfId="538"/>
    <cellStyle name="Millares 5 3 2 3" xfId="539"/>
    <cellStyle name="Millares 5 3 3" xfId="540"/>
    <cellStyle name="Millares 5 3 3 2" xfId="541"/>
    <cellStyle name="Millares 5 3 3 2 2" xfId="542"/>
    <cellStyle name="Millares 5 3 3 3" xfId="543"/>
    <cellStyle name="Millares 5 3 4" xfId="544"/>
    <cellStyle name="Millares 5 3 4 2" xfId="545"/>
    <cellStyle name="Millares 5 3 5" xfId="546"/>
    <cellStyle name="Millares 5 4" xfId="547"/>
    <cellStyle name="Millares 5 4 2" xfId="548"/>
    <cellStyle name="Millares 5 4 2 2" xfId="549"/>
    <cellStyle name="Millares 5 4 3" xfId="550"/>
    <cellStyle name="Millares 5 5" xfId="551"/>
    <cellStyle name="Millares 5 5 2" xfId="552"/>
    <cellStyle name="Millares 5 5 2 2" xfId="553"/>
    <cellStyle name="Millares 5 5 3" xfId="554"/>
    <cellStyle name="Millares 5 6" xfId="555"/>
    <cellStyle name="Millares 5 6 2" xfId="556"/>
    <cellStyle name="Millares 5 7" xfId="557"/>
    <cellStyle name="Millares 5 7 2" xfId="558"/>
    <cellStyle name="Millares 5 8" xfId="559"/>
    <cellStyle name="Millares 6" xfId="560"/>
    <cellStyle name="Millares 6 2" xfId="561"/>
    <cellStyle name="Millares 6 2 2" xfId="562"/>
    <cellStyle name="Millares 6 2 2 2" xfId="563"/>
    <cellStyle name="Millares 6 2 2 2 2" xfId="564"/>
    <cellStyle name="Millares 6 2 2 2 2 2" xfId="565"/>
    <cellStyle name="Millares 6 2 2 2 3" xfId="566"/>
    <cellStyle name="Millares 6 2 2 3" xfId="567"/>
    <cellStyle name="Millares 6 2 2 3 2" xfId="568"/>
    <cellStyle name="Millares 6 2 2 3 2 2" xfId="569"/>
    <cellStyle name="Millares 6 2 2 3 3" xfId="570"/>
    <cellStyle name="Millares 6 2 2 4" xfId="571"/>
    <cellStyle name="Millares 6 2 2 4 2" xfId="572"/>
    <cellStyle name="Millares 6 2 2 5" xfId="573"/>
    <cellStyle name="Millares 6 2 3" xfId="574"/>
    <cellStyle name="Millares 6 2 3 2" xfId="575"/>
    <cellStyle name="Millares 6 2 3 2 2" xfId="576"/>
    <cellStyle name="Millares 6 2 3 3" xfId="577"/>
    <cellStyle name="Millares 6 2 4" xfId="578"/>
    <cellStyle name="Millares 6 2 4 2" xfId="579"/>
    <cellStyle name="Millares 6 2 4 2 2" xfId="580"/>
    <cellStyle name="Millares 6 2 4 3" xfId="581"/>
    <cellStyle name="Millares 6 2 5" xfId="582"/>
    <cellStyle name="Millares 6 2 5 2" xfId="583"/>
    <cellStyle name="Millares 6 2 6" xfId="584"/>
    <cellStyle name="Millares 6 2 6 2" xfId="585"/>
    <cellStyle name="Millares 6 2 7" xfId="586"/>
    <cellStyle name="Millares 6 3" xfId="587"/>
    <cellStyle name="Millares 6 3 2" xfId="588"/>
    <cellStyle name="Millares 6 3 2 2" xfId="589"/>
    <cellStyle name="Millares 6 3 2 2 2" xfId="590"/>
    <cellStyle name="Millares 6 3 2 3" xfId="591"/>
    <cellStyle name="Millares 6 3 3" xfId="592"/>
    <cellStyle name="Millares 6 3 3 2" xfId="593"/>
    <cellStyle name="Millares 6 3 3 2 2" xfId="594"/>
    <cellStyle name="Millares 6 3 3 3" xfId="595"/>
    <cellStyle name="Millares 6 3 4" xfId="596"/>
    <cellStyle name="Millares 6 3 4 2" xfId="597"/>
    <cellStyle name="Millares 6 3 5" xfId="598"/>
    <cellStyle name="Millares 6 4" xfId="599"/>
    <cellStyle name="Millares 6 4 2" xfId="600"/>
    <cellStyle name="Millares 6 4 2 2" xfId="601"/>
    <cellStyle name="Millares 6 4 3" xfId="602"/>
    <cellStyle name="Millares 6 5" xfId="603"/>
    <cellStyle name="Millares 6 5 2" xfId="604"/>
    <cellStyle name="Millares 6 5 2 2" xfId="605"/>
    <cellStyle name="Millares 6 5 3" xfId="606"/>
    <cellStyle name="Millares 6 6" xfId="607"/>
    <cellStyle name="Millares 6 6 2" xfId="608"/>
    <cellStyle name="Millares 6 7" xfId="609"/>
    <cellStyle name="Millares 6 7 2" xfId="610"/>
    <cellStyle name="Millares 6 8" xfId="611"/>
    <cellStyle name="Millares 7" xfId="612"/>
    <cellStyle name="Millares 7 2" xfId="613"/>
    <cellStyle name="Millares 7 2 2" xfId="614"/>
    <cellStyle name="Millares 7 2 2 2" xfId="615"/>
    <cellStyle name="Millares 7 2 2 2 2" xfId="616"/>
    <cellStyle name="Millares 7 2 2 2 2 2" xfId="617"/>
    <cellStyle name="Millares 7 2 2 2 3" xfId="618"/>
    <cellStyle name="Millares 7 2 2 3" xfId="619"/>
    <cellStyle name="Millares 7 2 2 3 2" xfId="620"/>
    <cellStyle name="Millares 7 2 2 3 2 2" xfId="621"/>
    <cellStyle name="Millares 7 2 2 3 3" xfId="622"/>
    <cellStyle name="Millares 7 2 2 4" xfId="623"/>
    <cellStyle name="Millares 7 2 2 4 2" xfId="624"/>
    <cellStyle name="Millares 7 2 2 5" xfId="625"/>
    <cellStyle name="Millares 7 2 3" xfId="626"/>
    <cellStyle name="Millares 7 2 3 2" xfId="627"/>
    <cellStyle name="Millares 7 2 3 2 2" xfId="628"/>
    <cellStyle name="Millares 7 2 3 3" xfId="629"/>
    <cellStyle name="Millares 7 2 4" xfId="630"/>
    <cellStyle name="Millares 7 2 4 2" xfId="631"/>
    <cellStyle name="Millares 7 2 4 2 2" xfId="632"/>
    <cellStyle name="Millares 7 2 4 3" xfId="633"/>
    <cellStyle name="Millares 7 2 5" xfId="634"/>
    <cellStyle name="Millares 7 2 5 2" xfId="635"/>
    <cellStyle name="Millares 7 2 6" xfId="636"/>
    <cellStyle name="Millares 7 2 6 2" xfId="637"/>
    <cellStyle name="Millares 7 2 7" xfId="638"/>
    <cellStyle name="Millares 7 3" xfId="639"/>
    <cellStyle name="Millares 7 3 2" xfId="640"/>
    <cellStyle name="Millares 7 3 2 2" xfId="641"/>
    <cellStyle name="Millares 7 3 2 2 2" xfId="642"/>
    <cellStyle name="Millares 7 3 2 3" xfId="643"/>
    <cellStyle name="Millares 7 3 3" xfId="644"/>
    <cellStyle name="Millares 7 3 3 2" xfId="645"/>
    <cellStyle name="Millares 7 3 3 2 2" xfId="646"/>
    <cellStyle name="Millares 7 3 3 3" xfId="647"/>
    <cellStyle name="Millares 7 3 4" xfId="648"/>
    <cellStyle name="Millares 7 3 4 2" xfId="649"/>
    <cellStyle name="Millares 7 3 5" xfId="650"/>
    <cellStyle name="Millares 7 4" xfId="651"/>
    <cellStyle name="Millares 7 4 2" xfId="652"/>
    <cellStyle name="Millares 7 4 2 2" xfId="653"/>
    <cellStyle name="Millares 7 4 3" xfId="654"/>
    <cellStyle name="Millares 7 5" xfId="655"/>
    <cellStyle name="Millares 7 5 2" xfId="656"/>
    <cellStyle name="Millares 7 5 2 2" xfId="657"/>
    <cellStyle name="Millares 7 5 3" xfId="658"/>
    <cellStyle name="Millares 7 6" xfId="659"/>
    <cellStyle name="Millares 7 6 2" xfId="660"/>
    <cellStyle name="Millares 7 7" xfId="661"/>
    <cellStyle name="Millares 7 7 2" xfId="662"/>
    <cellStyle name="Millares 7 8" xfId="663"/>
    <cellStyle name="Millares 8" xfId="664"/>
    <cellStyle name="Millares 8 2" xfId="665"/>
    <cellStyle name="Millares 8 2 2" xfId="666"/>
    <cellStyle name="Millares 8 2 2 2" xfId="667"/>
    <cellStyle name="Millares 8 2 2 2 2" xfId="668"/>
    <cellStyle name="Millares 8 2 2 2 2 2" xfId="669"/>
    <cellStyle name="Millares 8 2 2 2 3" xfId="670"/>
    <cellStyle name="Millares 8 2 2 3" xfId="671"/>
    <cellStyle name="Millares 8 2 2 3 2" xfId="672"/>
    <cellStyle name="Millares 8 2 2 3 2 2" xfId="673"/>
    <cellStyle name="Millares 8 2 2 3 3" xfId="674"/>
    <cellStyle name="Millares 8 2 2 4" xfId="675"/>
    <cellStyle name="Millares 8 2 2 4 2" xfId="676"/>
    <cellStyle name="Millares 8 2 2 5" xfId="677"/>
    <cellStyle name="Millares 8 2 3" xfId="678"/>
    <cellStyle name="Millares 8 2 3 2" xfId="679"/>
    <cellStyle name="Millares 8 2 3 2 2" xfId="680"/>
    <cellStyle name="Millares 8 2 3 3" xfId="681"/>
    <cellStyle name="Millares 8 2 4" xfId="682"/>
    <cellStyle name="Millares 8 2 4 2" xfId="683"/>
    <cellStyle name="Millares 8 2 4 2 2" xfId="684"/>
    <cellStyle name="Millares 8 2 4 3" xfId="685"/>
    <cellStyle name="Millares 8 2 5" xfId="686"/>
    <cellStyle name="Millares 8 2 5 2" xfId="687"/>
    <cellStyle name="Millares 8 2 6" xfId="688"/>
    <cellStyle name="Millares 8 2 6 2" xfId="689"/>
    <cellStyle name="Millares 8 2 7" xfId="690"/>
    <cellStyle name="Millares 8 3" xfId="691"/>
    <cellStyle name="Millares 8 3 2" xfId="692"/>
    <cellStyle name="Millares 8 3 2 2" xfId="693"/>
    <cellStyle name="Millares 8 3 2 2 2" xfId="694"/>
    <cellStyle name="Millares 8 3 2 3" xfId="695"/>
    <cellStyle name="Millares 8 3 3" xfId="696"/>
    <cellStyle name="Millares 8 3 3 2" xfId="697"/>
    <cellStyle name="Millares 8 3 3 2 2" xfId="698"/>
    <cellStyle name="Millares 8 3 3 3" xfId="699"/>
    <cellStyle name="Millares 8 3 4" xfId="700"/>
    <cellStyle name="Millares 8 3 4 2" xfId="701"/>
    <cellStyle name="Millares 8 3 5" xfId="702"/>
    <cellStyle name="Millares 8 4" xfId="703"/>
    <cellStyle name="Millares 8 4 2" xfId="704"/>
    <cellStyle name="Millares 8 4 2 2" xfId="705"/>
    <cellStyle name="Millares 8 4 3" xfId="706"/>
    <cellStyle name="Millares 8 5" xfId="707"/>
    <cellStyle name="Millares 8 5 2" xfId="708"/>
    <cellStyle name="Millares 8 5 2 2" xfId="709"/>
    <cellStyle name="Millares 8 5 3" xfId="710"/>
    <cellStyle name="Millares 8 6" xfId="711"/>
    <cellStyle name="Millares 8 6 2" xfId="712"/>
    <cellStyle name="Millares 8 7" xfId="713"/>
    <cellStyle name="Millares 8 7 2" xfId="714"/>
    <cellStyle name="Millares 8 8" xfId="715"/>
    <cellStyle name="Millares 9" xfId="716"/>
    <cellStyle name="Millares 9 2" xfId="717"/>
    <cellStyle name="Millares 9 2 2" xfId="718"/>
    <cellStyle name="Millares 9 3" xfId="719"/>
    <cellStyle name="Milliers [0]_Annex_comb_guideline_version4-2" xfId="720"/>
    <cellStyle name="Milliers_Annex_comb_guideline_version4-2" xfId="721"/>
    <cellStyle name="Moneda 2" xfId="722"/>
    <cellStyle name="Moneda 2 2" xfId="723"/>
    <cellStyle name="Moneda 2 2 2" xfId="724"/>
    <cellStyle name="Moneda 2 3" xfId="725"/>
    <cellStyle name="Moneda 3" xfId="726"/>
    <cellStyle name="Monétaire [0]_Annex comb guideline 4-7" xfId="727"/>
    <cellStyle name="Monétaire_Annex_comb_guideline_version4-2" xfId="728"/>
    <cellStyle name="Neutral 2" xfId="729"/>
    <cellStyle name="Neutral 3" xfId="730"/>
    <cellStyle name="Neutral 3 2" xfId="731"/>
    <cellStyle name="No-definido" xfId="732"/>
    <cellStyle name="No-definido 2" xfId="733"/>
    <cellStyle name="Normal - Style1" xfId="734"/>
    <cellStyle name="Normal - Style2" xfId="735"/>
    <cellStyle name="Normal - Style3" xfId="736"/>
    <cellStyle name="Normal - Style4" xfId="737"/>
    <cellStyle name="Normal - Style5" xfId="738"/>
    <cellStyle name="Normal 10" xfId="739"/>
    <cellStyle name="Normal 10 2" xfId="740"/>
    <cellStyle name="Normal 10 2 2" xfId="741"/>
    <cellStyle name="Normal 10 2 2 2" xfId="742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3 2 2" xfId="748"/>
    <cellStyle name="Normal 10 2 2 3 3" xfId="749"/>
    <cellStyle name="Normal 10 2 2 4" xfId="750"/>
    <cellStyle name="Normal 10 2 2 4 2" xfId="751"/>
    <cellStyle name="Normal 10 2 2 5" xfId="752"/>
    <cellStyle name="Normal 10 2 3" xfId="753"/>
    <cellStyle name="Normal 10 2 3 2" xfId="754"/>
    <cellStyle name="Normal 10 2 3 2 2" xfId="755"/>
    <cellStyle name="Normal 10 2 3 3" xfId="756"/>
    <cellStyle name="Normal 10 2 4" xfId="757"/>
    <cellStyle name="Normal 10 2 4 2" xfId="758"/>
    <cellStyle name="Normal 10 2 4 2 2" xfId="759"/>
    <cellStyle name="Normal 10 2 4 3" xfId="760"/>
    <cellStyle name="Normal 10 2 5" xfId="761"/>
    <cellStyle name="Normal 10 2 5 2" xfId="762"/>
    <cellStyle name="Normal 10 2 6" xfId="763"/>
    <cellStyle name="Normal 10 2 6 2" xfId="764"/>
    <cellStyle name="Normal 10 2 7" xfId="765"/>
    <cellStyle name="Normal 10 3" xfId="766"/>
    <cellStyle name="Normal 10 3 2" xfId="767"/>
    <cellStyle name="Normal 10 3 2 2" xfId="768"/>
    <cellStyle name="Normal 10 3 2 2 2" xfId="769"/>
    <cellStyle name="Normal 10 3 2 3" xfId="770"/>
    <cellStyle name="Normal 10 3 3" xfId="771"/>
    <cellStyle name="Normal 10 3 3 2" xfId="772"/>
    <cellStyle name="Normal 10 3 3 2 2" xfId="773"/>
    <cellStyle name="Normal 10 3 3 3" xfId="774"/>
    <cellStyle name="Normal 10 3 4" xfId="775"/>
    <cellStyle name="Normal 10 3 4 2" xfId="776"/>
    <cellStyle name="Normal 10 3 5" xfId="777"/>
    <cellStyle name="Normal 10 4" xfId="778"/>
    <cellStyle name="Normal 10 4 2" xfId="779"/>
    <cellStyle name="Normal 10 4 2 2" xfId="780"/>
    <cellStyle name="Normal 10 4 3" xfId="781"/>
    <cellStyle name="Normal 10 5" xfId="782"/>
    <cellStyle name="Normal 10 5 2" xfId="783"/>
    <cellStyle name="Normal 10 5 2 2" xfId="784"/>
    <cellStyle name="Normal 10 5 3" xfId="785"/>
    <cellStyle name="Normal 10 6" xfId="786"/>
    <cellStyle name="Normal 10 6 2" xfId="787"/>
    <cellStyle name="Normal 10 7" xfId="788"/>
    <cellStyle name="Normal 10 7 2" xfId="789"/>
    <cellStyle name="Normal 10 8" xfId="790"/>
    <cellStyle name="Normal 100" xfId="791"/>
    <cellStyle name="Normal 101" xfId="792"/>
    <cellStyle name="Normal 102" xfId="793"/>
    <cellStyle name="Normal 103" xfId="794"/>
    <cellStyle name="Normal 104" xfId="795"/>
    <cellStyle name="Normal 105" xfId="796"/>
    <cellStyle name="Normal 106" xfId="797"/>
    <cellStyle name="Normal 107" xfId="798"/>
    <cellStyle name="Normal 108" xfId="799"/>
    <cellStyle name="Normal 109" xfId="800"/>
    <cellStyle name="Normal 11" xfId="801"/>
    <cellStyle name="Normal 110" xfId="802"/>
    <cellStyle name="Normal 111" xfId="803"/>
    <cellStyle name="Normal 112" xfId="804"/>
    <cellStyle name="Normal 113" xfId="805"/>
    <cellStyle name="Normal 114" xfId="806"/>
    <cellStyle name="Normal 115" xfId="807"/>
    <cellStyle name="Normal 116" xfId="808"/>
    <cellStyle name="Normal 117" xfId="809"/>
    <cellStyle name="Normal 118" xfId="810"/>
    <cellStyle name="Normal 119" xfId="811"/>
    <cellStyle name="Normal 12" xfId="812"/>
    <cellStyle name="Normal 120" xfId="813"/>
    <cellStyle name="Normal 121" xfId="814"/>
    <cellStyle name="Normal 122" xfId="815"/>
    <cellStyle name="Normal 123" xfId="816"/>
    <cellStyle name="Normal 124" xfId="817"/>
    <cellStyle name="Normal 125" xfId="818"/>
    <cellStyle name="Normal 126" xfId="819"/>
    <cellStyle name="Normal 127" xfId="820"/>
    <cellStyle name="Normal 128" xfId="821"/>
    <cellStyle name="Normal 129" xfId="822"/>
    <cellStyle name="Normal 13" xfId="823"/>
    <cellStyle name="Normal 130" xfId="824"/>
    <cellStyle name="Normal 131" xfId="825"/>
    <cellStyle name="Normal 132" xfId="826"/>
    <cellStyle name="Normal 14" xfId="827"/>
    <cellStyle name="Normal 15" xfId="828"/>
    <cellStyle name="Normal 16" xfId="829"/>
    <cellStyle name="Normal 17" xfId="830"/>
    <cellStyle name="Normal 18" xfId="831"/>
    <cellStyle name="Normal 19" xfId="832"/>
    <cellStyle name="Normal 19 2" xfId="833"/>
    <cellStyle name="Normal 19 2 2" xfId="834"/>
    <cellStyle name="Normal 19 2 2 2" xfId="835"/>
    <cellStyle name="Normal 19 2 2 2 2" xfId="836"/>
    <cellStyle name="Normal 19 2 2 2 2 2" xfId="837"/>
    <cellStyle name="Normal 19 2 2 2 3" xfId="838"/>
    <cellStyle name="Normal 19 2 2 3" xfId="839"/>
    <cellStyle name="Normal 19 2 2 3 2" xfId="840"/>
    <cellStyle name="Normal 19 2 2 3 2 2" xfId="841"/>
    <cellStyle name="Normal 19 2 2 3 3" xfId="842"/>
    <cellStyle name="Normal 19 2 2 4" xfId="843"/>
    <cellStyle name="Normal 19 2 2 4 2" xfId="844"/>
    <cellStyle name="Normal 19 2 2 5" xfId="845"/>
    <cellStyle name="Normal 19 2 3" xfId="846"/>
    <cellStyle name="Normal 19 2 3 2" xfId="847"/>
    <cellStyle name="Normal 19 2 3 2 2" xfId="848"/>
    <cellStyle name="Normal 19 2 3 3" xfId="849"/>
    <cellStyle name="Normal 19 2 4" xfId="850"/>
    <cellStyle name="Normal 19 2 4 2" xfId="851"/>
    <cellStyle name="Normal 19 2 4 2 2" xfId="852"/>
    <cellStyle name="Normal 19 2 4 3" xfId="853"/>
    <cellStyle name="Normal 19 2 5" xfId="854"/>
    <cellStyle name="Normal 19 2 5 2" xfId="855"/>
    <cellStyle name="Normal 19 2 6" xfId="856"/>
    <cellStyle name="Normal 19 2 6 2" xfId="857"/>
    <cellStyle name="Normal 19 2 7" xfId="858"/>
    <cellStyle name="Normal 19 3" xfId="859"/>
    <cellStyle name="Normal 19 3 2" xfId="860"/>
    <cellStyle name="Normal 19 3 2 2" xfId="861"/>
    <cellStyle name="Normal 19 3 2 2 2" xfId="862"/>
    <cellStyle name="Normal 19 3 2 3" xfId="863"/>
    <cellStyle name="Normal 19 3 3" xfId="864"/>
    <cellStyle name="Normal 19 3 3 2" xfId="865"/>
    <cellStyle name="Normal 19 3 3 2 2" xfId="866"/>
    <cellStyle name="Normal 19 3 3 3" xfId="867"/>
    <cellStyle name="Normal 19 3 4" xfId="868"/>
    <cellStyle name="Normal 19 3 4 2" xfId="869"/>
    <cellStyle name="Normal 19 3 5" xfId="870"/>
    <cellStyle name="Normal 19 4" xfId="871"/>
    <cellStyle name="Normal 19 4 2" xfId="872"/>
    <cellStyle name="Normal 19 4 2 2" xfId="873"/>
    <cellStyle name="Normal 19 4 3" xfId="874"/>
    <cellStyle name="Normal 19 5" xfId="875"/>
    <cellStyle name="Normal 19 5 2" xfId="876"/>
    <cellStyle name="Normal 19 5 2 2" xfId="877"/>
    <cellStyle name="Normal 19 5 3" xfId="878"/>
    <cellStyle name="Normal 19 6" xfId="879"/>
    <cellStyle name="Normal 19 6 2" xfId="880"/>
    <cellStyle name="Normal 19 7" xfId="881"/>
    <cellStyle name="Normal 19 7 2" xfId="882"/>
    <cellStyle name="Normal 19 8" xfId="883"/>
    <cellStyle name="Normal 2 12" xfId="884"/>
    <cellStyle name="Normal 2 10" xfId="885"/>
    <cellStyle name="Normal 2 11" xfId="886"/>
    <cellStyle name="Normal 2 2" xfId="887"/>
    <cellStyle name="Normal 2 2 2" xfId="888"/>
    <cellStyle name="Normal 2 2 3" xfId="889"/>
    <cellStyle name="Normal 2 2 4" xfId="890"/>
    <cellStyle name="Normal 2 2_Balance" xfId="891"/>
    <cellStyle name="Normal 2 3" xfId="892"/>
    <cellStyle name="Normal 2 3 2" xfId="893"/>
    <cellStyle name="Normal 2 4" xfId="894"/>
    <cellStyle name="Normal 2 4 2" xfId="895"/>
    <cellStyle name="Normal 2 5" xfId="896"/>
    <cellStyle name="Normal 2 6" xfId="897"/>
    <cellStyle name="Normal 2 7" xfId="898"/>
    <cellStyle name="Normal 2 8" xfId="899"/>
    <cellStyle name="Normal 2 9" xfId="900"/>
    <cellStyle name="Normal 2_Balance" xfId="901"/>
    <cellStyle name="Normal 20" xfId="902"/>
    <cellStyle name="Normal 21" xfId="903"/>
    <cellStyle name="Normal 22" xfId="904"/>
    <cellStyle name="Normal 23" xfId="905"/>
    <cellStyle name="Normal 24" xfId="906"/>
    <cellStyle name="Normal 24 2" xfId="907"/>
    <cellStyle name="Normal 24 2 2" xfId="908"/>
    <cellStyle name="Normal 24 2 2 2" xfId="909"/>
    <cellStyle name="Normal 24 2 2 2 2" xfId="910"/>
    <cellStyle name="Normal 24 2 2 2 2 2" xfId="911"/>
    <cellStyle name="Normal 24 2 2 2 3" xfId="912"/>
    <cellStyle name="Normal 24 2 2 3" xfId="913"/>
    <cellStyle name="Normal 24 2 2 3 2" xfId="914"/>
    <cellStyle name="Normal 24 2 2 3 2 2" xfId="915"/>
    <cellStyle name="Normal 24 2 2 3 3" xfId="916"/>
    <cellStyle name="Normal 24 2 2 4" xfId="917"/>
    <cellStyle name="Normal 24 2 2 4 2" xfId="918"/>
    <cellStyle name="Normal 24 2 2 5" xfId="919"/>
    <cellStyle name="Normal 24 2 3" xfId="920"/>
    <cellStyle name="Normal 24 2 3 2" xfId="921"/>
    <cellStyle name="Normal 24 2 3 2 2" xfId="922"/>
    <cellStyle name="Normal 24 2 3 3" xfId="923"/>
    <cellStyle name="Normal 24 2 4" xfId="924"/>
    <cellStyle name="Normal 24 2 4 2" xfId="925"/>
    <cellStyle name="Normal 24 2 4 2 2" xfId="926"/>
    <cellStyle name="Normal 24 2 4 3" xfId="927"/>
    <cellStyle name="Normal 24 2 5" xfId="928"/>
    <cellStyle name="Normal 24 2 5 2" xfId="929"/>
    <cellStyle name="Normal 24 2 6" xfId="930"/>
    <cellStyle name="Normal 24 2 6 2" xfId="931"/>
    <cellStyle name="Normal 24 2 7" xfId="932"/>
    <cellStyle name="Normal 24 3" xfId="933"/>
    <cellStyle name="Normal 24 3 2" xfId="934"/>
    <cellStyle name="Normal 24 3 2 2" xfId="935"/>
    <cellStyle name="Normal 24 3 2 2 2" xfId="936"/>
    <cellStyle name="Normal 24 3 2 3" xfId="937"/>
    <cellStyle name="Normal 24 3 3" xfId="938"/>
    <cellStyle name="Normal 24 3 3 2" xfId="939"/>
    <cellStyle name="Normal 24 3 3 2 2" xfId="940"/>
    <cellStyle name="Normal 24 3 3 3" xfId="941"/>
    <cellStyle name="Normal 24 3 4" xfId="942"/>
    <cellStyle name="Normal 24 3 4 2" xfId="943"/>
    <cellStyle name="Normal 24 3 5" xfId="944"/>
    <cellStyle name="Normal 24 4" xfId="945"/>
    <cellStyle name="Normal 24 4 2" xfId="946"/>
    <cellStyle name="Normal 24 4 2 2" xfId="947"/>
    <cellStyle name="Normal 24 4 3" xfId="948"/>
    <cellStyle name="Normal 24 5" xfId="949"/>
    <cellStyle name="Normal 24 5 2" xfId="950"/>
    <cellStyle name="Normal 24 5 2 2" xfId="951"/>
    <cellStyle name="Normal 24 5 3" xfId="952"/>
    <cellStyle name="Normal 24 6" xfId="953"/>
    <cellStyle name="Normal 24 6 2" xfId="954"/>
    <cellStyle name="Normal 24 7" xfId="955"/>
    <cellStyle name="Normal 24 7 2" xfId="956"/>
    <cellStyle name="Normal 24 8" xfId="957"/>
    <cellStyle name="Normal 25" xfId="958"/>
    <cellStyle name="Normal 26" xfId="959"/>
    <cellStyle name="Normal 27" xfId="960"/>
    <cellStyle name="Normal 28" xfId="961"/>
    <cellStyle name="Normal 29" xfId="962"/>
    <cellStyle name="Normal 3 5" xfId="963"/>
    <cellStyle name="Normal 3 2" xfId="964"/>
    <cellStyle name="Normal 3 3" xfId="965"/>
    <cellStyle name="Normal 3 4" xfId="966"/>
    <cellStyle name="Normal 3 4 2" xfId="967"/>
    <cellStyle name="Normal 3_Balance" xfId="968"/>
    <cellStyle name="Normal 30" xfId="969"/>
    <cellStyle name="Normal 31" xfId="970"/>
    <cellStyle name="Normal 31 2" xfId="971"/>
    <cellStyle name="Normal 31 2 2" xfId="972"/>
    <cellStyle name="Normal 31 2 2 2" xfId="973"/>
    <cellStyle name="Normal 31 2 2 2 2" xfId="974"/>
    <cellStyle name="Normal 31 2 2 2 2 2" xfId="975"/>
    <cellStyle name="Normal 31 2 2 2 3" xfId="976"/>
    <cellStyle name="Normal 31 2 2 3" xfId="977"/>
    <cellStyle name="Normal 31 2 2 3 2" xfId="978"/>
    <cellStyle name="Normal 31 2 2 3 2 2" xfId="979"/>
    <cellStyle name="Normal 31 2 2 3 3" xfId="980"/>
    <cellStyle name="Normal 31 2 2 4" xfId="981"/>
    <cellStyle name="Normal 31 2 2 4 2" xfId="982"/>
    <cellStyle name="Normal 31 2 2 5" xfId="983"/>
    <cellStyle name="Normal 31 2 3" xfId="984"/>
    <cellStyle name="Normal 31 2 3 2" xfId="985"/>
    <cellStyle name="Normal 31 2 3 2 2" xfId="986"/>
    <cellStyle name="Normal 31 2 3 3" xfId="987"/>
    <cellStyle name="Normal 31 2 4" xfId="988"/>
    <cellStyle name="Normal 31 2 4 2" xfId="989"/>
    <cellStyle name="Normal 31 2 4 2 2" xfId="990"/>
    <cellStyle name="Normal 31 2 4 3" xfId="991"/>
    <cellStyle name="Normal 31 2 5" xfId="992"/>
    <cellStyle name="Normal 31 2 5 2" xfId="993"/>
    <cellStyle name="Normal 31 2 6" xfId="994"/>
    <cellStyle name="Normal 31 2 6 2" xfId="995"/>
    <cellStyle name="Normal 31 2 7" xfId="996"/>
    <cellStyle name="Normal 31 3" xfId="997"/>
    <cellStyle name="Normal 31 3 2" xfId="998"/>
    <cellStyle name="Normal 31 3 2 2" xfId="999"/>
    <cellStyle name="Normal 31 3 2 2 2" xfId="1000"/>
    <cellStyle name="Normal 31 3 2 3" xfId="1001"/>
    <cellStyle name="Normal 31 3 3" xfId="1002"/>
    <cellStyle name="Normal 31 3 3 2" xfId="1003"/>
    <cellStyle name="Normal 31 3 3 2 2" xfId="1004"/>
    <cellStyle name="Normal 31 3 3 3" xfId="1005"/>
    <cellStyle name="Normal 31 3 4" xfId="1006"/>
    <cellStyle name="Normal 31 3 4 2" xfId="1007"/>
    <cellStyle name="Normal 31 3 5" xfId="1008"/>
    <cellStyle name="Normal 31 4" xfId="1009"/>
    <cellStyle name="Normal 31 4 2" xfId="1010"/>
    <cellStyle name="Normal 31 4 2 2" xfId="1011"/>
    <cellStyle name="Normal 31 4 3" xfId="1012"/>
    <cellStyle name="Normal 31 5" xfId="1013"/>
    <cellStyle name="Normal 31 5 2" xfId="1014"/>
    <cellStyle name="Normal 31 5 2 2" xfId="1015"/>
    <cellStyle name="Normal 31 5 3" xfId="1016"/>
    <cellStyle name="Normal 31 6" xfId="1017"/>
    <cellStyle name="Normal 31 6 2" xfId="1018"/>
    <cellStyle name="Normal 31 7" xfId="1019"/>
    <cellStyle name="Normal 31 7 2" xfId="1020"/>
    <cellStyle name="Normal 31 8" xfId="1021"/>
    <cellStyle name="Normal 32" xfId="1022"/>
    <cellStyle name="Normal 33" xfId="1023"/>
    <cellStyle name="Normal 34" xfId="1024"/>
    <cellStyle name="Normal 35" xfId="1025"/>
    <cellStyle name="Normal 35 2" xfId="1026"/>
    <cellStyle name="Normal 35 2 2" xfId="1027"/>
    <cellStyle name="Normal 35 2 2 2" xfId="1028"/>
    <cellStyle name="Normal 35 2 2 2 2" xfId="1029"/>
    <cellStyle name="Normal 35 2 2 2 2 2" xfId="1030"/>
    <cellStyle name="Normal 35 2 2 2 3" xfId="1031"/>
    <cellStyle name="Normal 35 2 2 3" xfId="1032"/>
    <cellStyle name="Normal 35 2 2 3 2" xfId="1033"/>
    <cellStyle name="Normal 35 2 2 3 2 2" xfId="1034"/>
    <cellStyle name="Normal 35 2 2 3 3" xfId="1035"/>
    <cellStyle name="Normal 35 2 2 4" xfId="1036"/>
    <cellStyle name="Normal 35 2 2 4 2" xfId="1037"/>
    <cellStyle name="Normal 35 2 2 5" xfId="1038"/>
    <cellStyle name="Normal 35 2 3" xfId="1039"/>
    <cellStyle name="Normal 35 2 3 2" xfId="1040"/>
    <cellStyle name="Normal 35 2 3 2 2" xfId="1041"/>
    <cellStyle name="Normal 35 2 3 3" xfId="1042"/>
    <cellStyle name="Normal 35 2 4" xfId="1043"/>
    <cellStyle name="Normal 35 2 4 2" xfId="1044"/>
    <cellStyle name="Normal 35 2 4 2 2" xfId="1045"/>
    <cellStyle name="Normal 35 2 4 3" xfId="1046"/>
    <cellStyle name="Normal 35 2 5" xfId="1047"/>
    <cellStyle name="Normal 35 2 5 2" xfId="1048"/>
    <cellStyle name="Normal 35 2 6" xfId="1049"/>
    <cellStyle name="Normal 35 2 6 2" xfId="1050"/>
    <cellStyle name="Normal 35 2 7" xfId="1051"/>
    <cellStyle name="Normal 35 3" xfId="1052"/>
    <cellStyle name="Normal 35 3 2" xfId="1053"/>
    <cellStyle name="Normal 35 3 2 2" xfId="1054"/>
    <cellStyle name="Normal 35 3 2 2 2" xfId="1055"/>
    <cellStyle name="Normal 35 3 2 3" xfId="1056"/>
    <cellStyle name="Normal 35 3 3" xfId="1057"/>
    <cellStyle name="Normal 35 3 3 2" xfId="1058"/>
    <cellStyle name="Normal 35 3 3 2 2" xfId="1059"/>
    <cellStyle name="Normal 35 3 3 3" xfId="1060"/>
    <cellStyle name="Normal 35 3 4" xfId="1061"/>
    <cellStyle name="Normal 35 3 4 2" xfId="1062"/>
    <cellStyle name="Normal 35 3 5" xfId="1063"/>
    <cellStyle name="Normal 35 4" xfId="1064"/>
    <cellStyle name="Normal 35 4 2" xfId="1065"/>
    <cellStyle name="Normal 35 4 2 2" xfId="1066"/>
    <cellStyle name="Normal 35 4 3" xfId="1067"/>
    <cellStyle name="Normal 35 5" xfId="1068"/>
    <cellStyle name="Normal 35 5 2" xfId="1069"/>
    <cellStyle name="Normal 35 5 2 2" xfId="1070"/>
    <cellStyle name="Normal 35 5 3" xfId="1071"/>
    <cellStyle name="Normal 35 6" xfId="1072"/>
    <cellStyle name="Normal 35 6 2" xfId="1073"/>
    <cellStyle name="Normal 35 7" xfId="1074"/>
    <cellStyle name="Normal 35 7 2" xfId="1075"/>
    <cellStyle name="Normal 35 8" xfId="1076"/>
    <cellStyle name="Normal 36" xfId="1077"/>
    <cellStyle name="Normal 36 2" xfId="1078"/>
    <cellStyle name="Normal 36 2 2" xfId="1079"/>
    <cellStyle name="Normal 36 2 2 2" xfId="1080"/>
    <cellStyle name="Normal 36 2 2 2 2" xfId="1081"/>
    <cellStyle name="Normal 36 2 2 2 2 2" xfId="1082"/>
    <cellStyle name="Normal 36 2 2 2 3" xfId="1083"/>
    <cellStyle name="Normal 36 2 2 3" xfId="1084"/>
    <cellStyle name="Normal 36 2 2 3 2" xfId="1085"/>
    <cellStyle name="Normal 36 2 2 3 2 2" xfId="1086"/>
    <cellStyle name="Normal 36 2 2 3 3" xfId="1087"/>
    <cellStyle name="Normal 36 2 2 4" xfId="1088"/>
    <cellStyle name="Normal 36 2 2 4 2" xfId="1089"/>
    <cellStyle name="Normal 36 2 2 5" xfId="1090"/>
    <cellStyle name="Normal 36 2 3" xfId="1091"/>
    <cellStyle name="Normal 36 2 3 2" xfId="1092"/>
    <cellStyle name="Normal 36 2 3 2 2" xfId="1093"/>
    <cellStyle name="Normal 36 2 3 3" xfId="1094"/>
    <cellStyle name="Normal 36 2 4" xfId="1095"/>
    <cellStyle name="Normal 36 2 4 2" xfId="1096"/>
    <cellStyle name="Normal 36 2 4 2 2" xfId="1097"/>
    <cellStyle name="Normal 36 2 4 3" xfId="1098"/>
    <cellStyle name="Normal 36 2 5" xfId="1099"/>
    <cellStyle name="Normal 36 2 5 2" xfId="1100"/>
    <cellStyle name="Normal 36 2 6" xfId="1101"/>
    <cellStyle name="Normal 36 2 6 2" xfId="1102"/>
    <cellStyle name="Normal 36 2 7" xfId="1103"/>
    <cellStyle name="Normal 36 3" xfId="1104"/>
    <cellStyle name="Normal 36 3 2" xfId="1105"/>
    <cellStyle name="Normal 36 3 2 2" xfId="1106"/>
    <cellStyle name="Normal 36 3 2 2 2" xfId="1107"/>
    <cellStyle name="Normal 36 3 2 3" xfId="1108"/>
    <cellStyle name="Normal 36 3 3" xfId="1109"/>
    <cellStyle name="Normal 36 3 3 2" xfId="1110"/>
    <cellStyle name="Normal 36 3 3 2 2" xfId="1111"/>
    <cellStyle name="Normal 36 3 3 3" xfId="1112"/>
    <cellStyle name="Normal 36 3 4" xfId="1113"/>
    <cellStyle name="Normal 36 3 4 2" xfId="1114"/>
    <cellStyle name="Normal 36 3 5" xfId="1115"/>
    <cellStyle name="Normal 36 4" xfId="1116"/>
    <cellStyle name="Normal 36 4 2" xfId="1117"/>
    <cellStyle name="Normal 36 4 2 2" xfId="1118"/>
    <cellStyle name="Normal 36 4 3" xfId="1119"/>
    <cellStyle name="Normal 36 5" xfId="1120"/>
    <cellStyle name="Normal 36 5 2" xfId="1121"/>
    <cellStyle name="Normal 36 5 2 2" xfId="1122"/>
    <cellStyle name="Normal 36 5 3" xfId="1123"/>
    <cellStyle name="Normal 36 6" xfId="1124"/>
    <cellStyle name="Normal 36 6 2" xfId="1125"/>
    <cellStyle name="Normal 36 7" xfId="1126"/>
    <cellStyle name="Normal 36 7 2" xfId="1127"/>
    <cellStyle name="Normal 36 8" xfId="1128"/>
    <cellStyle name="Normal 37" xfId="1129"/>
    <cellStyle name="Normal 37 2" xfId="1130"/>
    <cellStyle name="Normal 37 2 2" xfId="1131"/>
    <cellStyle name="Normal 37 2 2 2" xfId="1132"/>
    <cellStyle name="Normal 37 2 2 2 2" xfId="1133"/>
    <cellStyle name="Normal 37 2 2 2 2 2" xfId="1134"/>
    <cellStyle name="Normal 37 2 2 2 3" xfId="1135"/>
    <cellStyle name="Normal 37 2 2 3" xfId="1136"/>
    <cellStyle name="Normal 37 2 2 3 2" xfId="1137"/>
    <cellStyle name="Normal 37 2 2 3 2 2" xfId="1138"/>
    <cellStyle name="Normal 37 2 2 3 3" xfId="1139"/>
    <cellStyle name="Normal 37 2 2 4" xfId="1140"/>
    <cellStyle name="Normal 37 2 2 4 2" xfId="1141"/>
    <cellStyle name="Normal 37 2 2 5" xfId="1142"/>
    <cellStyle name="Normal 37 2 3" xfId="1143"/>
    <cellStyle name="Normal 37 2 3 2" xfId="1144"/>
    <cellStyle name="Normal 37 2 3 2 2" xfId="1145"/>
    <cellStyle name="Normal 37 2 3 3" xfId="1146"/>
    <cellStyle name="Normal 37 2 4" xfId="1147"/>
    <cellStyle name="Normal 37 2 4 2" xfId="1148"/>
    <cellStyle name="Normal 37 2 4 2 2" xfId="1149"/>
    <cellStyle name="Normal 37 2 4 3" xfId="1150"/>
    <cellStyle name="Normal 37 2 5" xfId="1151"/>
    <cellStyle name="Normal 37 2 5 2" xfId="1152"/>
    <cellStyle name="Normal 37 2 6" xfId="1153"/>
    <cellStyle name="Normal 37 2 6 2" xfId="1154"/>
    <cellStyle name="Normal 37 2 7" xfId="1155"/>
    <cellStyle name="Normal 37 3" xfId="1156"/>
    <cellStyle name="Normal 37 3 2" xfId="1157"/>
    <cellStyle name="Normal 37 3 2 2" xfId="1158"/>
    <cellStyle name="Normal 37 3 2 2 2" xfId="1159"/>
    <cellStyle name="Normal 37 3 2 3" xfId="1160"/>
    <cellStyle name="Normal 37 3 3" xfId="1161"/>
    <cellStyle name="Normal 37 3 3 2" xfId="1162"/>
    <cellStyle name="Normal 37 3 3 2 2" xfId="1163"/>
    <cellStyle name="Normal 37 3 3 3" xfId="1164"/>
    <cellStyle name="Normal 37 3 4" xfId="1165"/>
    <cellStyle name="Normal 37 3 4 2" xfId="1166"/>
    <cellStyle name="Normal 37 3 5" xfId="1167"/>
    <cellStyle name="Normal 37 4" xfId="1168"/>
    <cellStyle name="Normal 37 4 2" xfId="1169"/>
    <cellStyle name="Normal 37 4 2 2" xfId="1170"/>
    <cellStyle name="Normal 37 4 3" xfId="1171"/>
    <cellStyle name="Normal 37 5" xfId="1172"/>
    <cellStyle name="Normal 37 5 2" xfId="1173"/>
    <cellStyle name="Normal 37 5 2 2" xfId="1174"/>
    <cellStyle name="Normal 37 5 3" xfId="1175"/>
    <cellStyle name="Normal 37 6" xfId="1176"/>
    <cellStyle name="Normal 37 6 2" xfId="1177"/>
    <cellStyle name="Normal 37 7" xfId="1178"/>
    <cellStyle name="Normal 37 7 2" xfId="1179"/>
    <cellStyle name="Normal 37 8" xfId="1180"/>
    <cellStyle name="Normal 38" xfId="1181"/>
    <cellStyle name="Normal 38 2" xfId="1182"/>
    <cellStyle name="Normal 38 2 2" xfId="1183"/>
    <cellStyle name="Normal 38 2 2 2" xfId="1184"/>
    <cellStyle name="Normal 38 2 2 2 2" xfId="1185"/>
    <cellStyle name="Normal 38 2 2 2 2 2" xfId="1186"/>
    <cellStyle name="Normal 38 2 2 2 3" xfId="1187"/>
    <cellStyle name="Normal 38 2 2 3" xfId="1188"/>
    <cellStyle name="Normal 38 2 2 3 2" xfId="1189"/>
    <cellStyle name="Normal 38 2 2 3 2 2" xfId="1190"/>
    <cellStyle name="Normal 38 2 2 3 3" xfId="1191"/>
    <cellStyle name="Normal 38 2 2 4" xfId="1192"/>
    <cellStyle name="Normal 38 2 2 4 2" xfId="1193"/>
    <cellStyle name="Normal 38 2 2 5" xfId="1194"/>
    <cellStyle name="Normal 38 2 3" xfId="1195"/>
    <cellStyle name="Normal 38 2 3 2" xfId="1196"/>
    <cellStyle name="Normal 38 2 3 2 2" xfId="1197"/>
    <cellStyle name="Normal 38 2 3 3" xfId="1198"/>
    <cellStyle name="Normal 38 2 4" xfId="1199"/>
    <cellStyle name="Normal 38 2 4 2" xfId="1200"/>
    <cellStyle name="Normal 38 2 4 2 2" xfId="1201"/>
    <cellStyle name="Normal 38 2 4 3" xfId="1202"/>
    <cellStyle name="Normal 38 2 5" xfId="1203"/>
    <cellStyle name="Normal 38 2 5 2" xfId="1204"/>
    <cellStyle name="Normal 38 2 6" xfId="1205"/>
    <cellStyle name="Normal 38 2 6 2" xfId="1206"/>
    <cellStyle name="Normal 38 2 7" xfId="1207"/>
    <cellStyle name="Normal 38 3" xfId="1208"/>
    <cellStyle name="Normal 38 3 2" xfId="1209"/>
    <cellStyle name="Normal 38 3 2 2" xfId="1210"/>
    <cellStyle name="Normal 38 3 2 2 2" xfId="1211"/>
    <cellStyle name="Normal 38 3 2 3" xfId="1212"/>
    <cellStyle name="Normal 38 3 3" xfId="1213"/>
    <cellStyle name="Normal 38 3 3 2" xfId="1214"/>
    <cellStyle name="Normal 38 3 3 2 2" xfId="1215"/>
    <cellStyle name="Normal 38 3 3 3" xfId="1216"/>
    <cellStyle name="Normal 38 3 4" xfId="1217"/>
    <cellStyle name="Normal 38 3 4 2" xfId="1218"/>
    <cellStyle name="Normal 38 3 5" xfId="1219"/>
    <cellStyle name="Normal 38 4" xfId="1220"/>
    <cellStyle name="Normal 38 4 2" xfId="1221"/>
    <cellStyle name="Normal 38 4 2 2" xfId="1222"/>
    <cellStyle name="Normal 38 4 3" xfId="1223"/>
    <cellStyle name="Normal 38 5" xfId="1224"/>
    <cellStyle name="Normal 38 5 2" xfId="1225"/>
    <cellStyle name="Normal 38 5 2 2" xfId="1226"/>
    <cellStyle name="Normal 38 5 3" xfId="1227"/>
    <cellStyle name="Normal 38 6" xfId="1228"/>
    <cellStyle name="Normal 38 6 2" xfId="1229"/>
    <cellStyle name="Normal 38 7" xfId="1230"/>
    <cellStyle name="Normal 38 7 2" xfId="1231"/>
    <cellStyle name="Normal 38 8" xfId="1232"/>
    <cellStyle name="Normal 39" xfId="1233"/>
    <cellStyle name="Normal 39 2" xfId="1234"/>
    <cellStyle name="Normal 39 2 2" xfId="1235"/>
    <cellStyle name="Normal 39 2 2 2" xfId="1236"/>
    <cellStyle name="Normal 39 2 2 2 2" xfId="1237"/>
    <cellStyle name="Normal 39 2 2 3" xfId="1238"/>
    <cellStyle name="Normal 39 2 3" xfId="1239"/>
    <cellStyle name="Normal 39 2 3 2" xfId="1240"/>
    <cellStyle name="Normal 39 2 3 2 2" xfId="1241"/>
    <cellStyle name="Normal 39 2 3 3" xfId="1242"/>
    <cellStyle name="Normal 39 2 4" xfId="1243"/>
    <cellStyle name="Normal 39 2 4 2" xfId="1244"/>
    <cellStyle name="Normal 39 2 5" xfId="1245"/>
    <cellStyle name="Normal 39 2 6" xfId="1246"/>
    <cellStyle name="Normal 39 3" xfId="1247"/>
    <cellStyle name="Normal 39 3 2" xfId="1248"/>
    <cellStyle name="Normal 39 3 2 2" xfId="1249"/>
    <cellStyle name="Normal 39 3 3" xfId="1250"/>
    <cellStyle name="Normal 39 4" xfId="1251"/>
    <cellStyle name="Normal 39 4 2" xfId="1252"/>
    <cellStyle name="Normal 39 4 2 2" xfId="1253"/>
    <cellStyle name="Normal 39 4 3" xfId="1254"/>
    <cellStyle name="Normal 39 5" xfId="1255"/>
    <cellStyle name="Normal 39 5 2" xfId="1256"/>
    <cellStyle name="Normal 39 6" xfId="1257"/>
    <cellStyle name="Normal 39 6 2" xfId="1258"/>
    <cellStyle name="Normal 39 7" xfId="1259"/>
    <cellStyle name="Normal 39 8" xfId="1260"/>
    <cellStyle name="Normal 4 2" xfId="1261"/>
    <cellStyle name="Normal 4 3" xfId="1262"/>
    <cellStyle name="Normal 40" xfId="1263"/>
    <cellStyle name="Normal 40 2" xfId="1264"/>
    <cellStyle name="Normal 40 2 2" xfId="1265"/>
    <cellStyle name="Normal 40 2 2 2" xfId="1266"/>
    <cellStyle name="Normal 40 2 2 2 2" xfId="1267"/>
    <cellStyle name="Normal 40 2 2 3" xfId="1268"/>
    <cellStyle name="Normal 40 2 3" xfId="1269"/>
    <cellStyle name="Normal 40 2 3 2" xfId="1270"/>
    <cellStyle name="Normal 40 2 3 2 2" xfId="1271"/>
    <cellStyle name="Normal 40 2 3 3" xfId="1272"/>
    <cellStyle name="Normal 40 2 4" xfId="1273"/>
    <cellStyle name="Normal 40 2 4 2" xfId="1274"/>
    <cellStyle name="Normal 40 2 5" xfId="1275"/>
    <cellStyle name="Normal 40 2 6" xfId="1276"/>
    <cellStyle name="Normal 40 3" xfId="1277"/>
    <cellStyle name="Normal 40 3 2" xfId="1278"/>
    <cellStyle name="Normal 40 3 2 2" xfId="1279"/>
    <cellStyle name="Normal 40 3 3" xfId="1280"/>
    <cellStyle name="Normal 40 4" xfId="1281"/>
    <cellStyle name="Normal 40 4 2" xfId="1282"/>
    <cellStyle name="Normal 40 4 2 2" xfId="1283"/>
    <cellStyle name="Normal 40 4 3" xfId="1284"/>
    <cellStyle name="Normal 40 5" xfId="1285"/>
    <cellStyle name="Normal 40 5 2" xfId="1286"/>
    <cellStyle name="Normal 40 6" xfId="1287"/>
    <cellStyle name="Normal 40 6 2" xfId="1288"/>
    <cellStyle name="Normal 40 7" xfId="1289"/>
    <cellStyle name="Normal 40 8" xfId="1290"/>
    <cellStyle name="Normal 41" xfId="1291"/>
    <cellStyle name="Normal 41 2" xfId="1292"/>
    <cellStyle name="Normal 41 2 2" xfId="1293"/>
    <cellStyle name="Normal 41 2 2 2" xfId="1294"/>
    <cellStyle name="Normal 41 2 2 2 2" xfId="1295"/>
    <cellStyle name="Normal 41 2 2 3" xfId="1296"/>
    <cellStyle name="Normal 41 2 3" xfId="1297"/>
    <cellStyle name="Normal 41 2 3 2" xfId="1298"/>
    <cellStyle name="Normal 41 2 3 2 2" xfId="1299"/>
    <cellStyle name="Normal 41 2 3 3" xfId="1300"/>
    <cellStyle name="Normal 41 2 4" xfId="1301"/>
    <cellStyle name="Normal 41 2 4 2" xfId="1302"/>
    <cellStyle name="Normal 41 2 5" xfId="1303"/>
    <cellStyle name="Normal 41 3" xfId="1304"/>
    <cellStyle name="Normal 41 3 2" xfId="1305"/>
    <cellStyle name="Normal 41 3 2 2" xfId="1306"/>
    <cellStyle name="Normal 41 3 3" xfId="1307"/>
    <cellStyle name="Normal 41 4" xfId="1308"/>
    <cellStyle name="Normal 41 4 2" xfId="1309"/>
    <cellStyle name="Normal 41 4 2 2" xfId="1310"/>
    <cellStyle name="Normal 41 4 3" xfId="1311"/>
    <cellStyle name="Normal 41 5" xfId="1312"/>
    <cellStyle name="Normal 41 5 2" xfId="1313"/>
    <cellStyle name="Normal 41 6" xfId="1314"/>
    <cellStyle name="Normal 41 6 2" xfId="1315"/>
    <cellStyle name="Normal 41 7" xfId="1316"/>
    <cellStyle name="Normal 41 8" xfId="1317"/>
    <cellStyle name="Normal 42" xfId="1318"/>
    <cellStyle name="Normal 43" xfId="1319"/>
    <cellStyle name="Normal 43 2" xfId="1320"/>
    <cellStyle name="Normal 43 2 2" xfId="1321"/>
    <cellStyle name="Normal 43 2 2 2" xfId="1322"/>
    <cellStyle name="Normal 43 2 2 2 2" xfId="1323"/>
    <cellStyle name="Normal 43 2 2 3" xfId="1324"/>
    <cellStyle name="Normal 43 2 3" xfId="1325"/>
    <cellStyle name="Normal 43 2 3 2" xfId="1326"/>
    <cellStyle name="Normal 43 2 3 2 2" xfId="1327"/>
    <cellStyle name="Normal 43 2 3 3" xfId="1328"/>
    <cellStyle name="Normal 43 2 4" xfId="1329"/>
    <cellStyle name="Normal 43 2 4 2" xfId="1330"/>
    <cellStyle name="Normal 43 2 5" xfId="1331"/>
    <cellStyle name="Normal 43 3" xfId="1332"/>
    <cellStyle name="Normal 43 3 2" xfId="1333"/>
    <cellStyle name="Normal 43 3 2 2" xfId="1334"/>
    <cellStyle name="Normal 43 3 3" xfId="1335"/>
    <cellStyle name="Normal 43 4" xfId="1336"/>
    <cellStyle name="Normal 43 4 2" xfId="1337"/>
    <cellStyle name="Normal 43 4 2 2" xfId="1338"/>
    <cellStyle name="Normal 43 4 3" xfId="1339"/>
    <cellStyle name="Normal 43 5" xfId="1340"/>
    <cellStyle name="Normal 43 5 2" xfId="1341"/>
    <cellStyle name="Normal 43 6" xfId="1342"/>
    <cellStyle name="Normal 43 6 2" xfId="1343"/>
    <cellStyle name="Normal 43 7" xfId="1344"/>
    <cellStyle name="Normal 43 8" xfId="1345"/>
    <cellStyle name="Normal 44" xfId="1346"/>
    <cellStyle name="Normal 44 2" xfId="1347"/>
    <cellStyle name="Normal 44 2 2" xfId="1348"/>
    <cellStyle name="Normal 44 2 2 2" xfId="1349"/>
    <cellStyle name="Normal 44 2 2 2 2" xfId="1350"/>
    <cellStyle name="Normal 44 2 2 3" xfId="1351"/>
    <cellStyle name="Normal 44 2 3" xfId="1352"/>
    <cellStyle name="Normal 44 2 3 2" xfId="1353"/>
    <cellStyle name="Normal 44 2 3 2 2" xfId="1354"/>
    <cellStyle name="Normal 44 2 3 3" xfId="1355"/>
    <cellStyle name="Normal 44 2 4" xfId="1356"/>
    <cellStyle name="Normal 44 2 4 2" xfId="1357"/>
    <cellStyle name="Normal 44 2 5" xfId="1358"/>
    <cellStyle name="Normal 44 3" xfId="1359"/>
    <cellStyle name="Normal 44 3 2" xfId="1360"/>
    <cellStyle name="Normal 44 3 2 2" xfId="1361"/>
    <cellStyle name="Normal 44 3 3" xfId="1362"/>
    <cellStyle name="Normal 44 4" xfId="1363"/>
    <cellStyle name="Normal 44 4 2" xfId="1364"/>
    <cellStyle name="Normal 44 4 2 2" xfId="1365"/>
    <cellStyle name="Normal 44 4 3" xfId="1366"/>
    <cellStyle name="Normal 44 5" xfId="1367"/>
    <cellStyle name="Normal 44 5 2" xfId="1368"/>
    <cellStyle name="Normal 44 6" xfId="1369"/>
    <cellStyle name="Normal 44 6 2" xfId="1370"/>
    <cellStyle name="Normal 44 7" xfId="1371"/>
    <cellStyle name="Normal 45" xfId="1372"/>
    <cellStyle name="Normal 45 2" xfId="1373"/>
    <cellStyle name="Normal 45 2 2" xfId="1374"/>
    <cellStyle name="Normal 45 2 2 2" xfId="1375"/>
    <cellStyle name="Normal 45 2 2 2 2" xfId="1376"/>
    <cellStyle name="Normal 45 2 2 3" xfId="1377"/>
    <cellStyle name="Normal 45 2 3" xfId="1378"/>
    <cellStyle name="Normal 45 2 3 2" xfId="1379"/>
    <cellStyle name="Normal 45 2 3 2 2" xfId="1380"/>
    <cellStyle name="Normal 45 2 3 3" xfId="1381"/>
    <cellStyle name="Normal 45 2 4" xfId="1382"/>
    <cellStyle name="Normal 45 2 4 2" xfId="1383"/>
    <cellStyle name="Normal 45 2 5" xfId="1384"/>
    <cellStyle name="Normal 45 3" xfId="1385"/>
    <cellStyle name="Normal 45 3 2" xfId="1386"/>
    <cellStyle name="Normal 45 3 2 2" xfId="1387"/>
    <cellStyle name="Normal 45 3 3" xfId="1388"/>
    <cellStyle name="Normal 45 4" xfId="1389"/>
    <cellStyle name="Normal 45 4 2" xfId="1390"/>
    <cellStyle name="Normal 45 4 2 2" xfId="1391"/>
    <cellStyle name="Normal 45 4 3" xfId="1392"/>
    <cellStyle name="Normal 45 5" xfId="1393"/>
    <cellStyle name="Normal 45 5 2" xfId="1394"/>
    <cellStyle name="Normal 45 6" xfId="1395"/>
    <cellStyle name="Normal 45 6 2" xfId="1396"/>
    <cellStyle name="Normal 45 7" xfId="1397"/>
    <cellStyle name="Normal 46" xfId="1398"/>
    <cellStyle name="Normal 47" xfId="1399"/>
    <cellStyle name="Normal 48" xfId="1400"/>
    <cellStyle name="Normal 49" xfId="1401"/>
    <cellStyle name="Normal 5 4" xfId="1402"/>
    <cellStyle name="Normal 5 2" xfId="1403"/>
    <cellStyle name="Normal 5 2 2" xfId="1404"/>
    <cellStyle name="Normal 5 2 2 2" xfId="1405"/>
    <cellStyle name="Normal 5 2 2 2 2" xfId="1406"/>
    <cellStyle name="Normal 5 2 2 2 2 2" xfId="1407"/>
    <cellStyle name="Normal 5 2 2 2 3" xfId="1408"/>
    <cellStyle name="Normal 5 2 2 3" xfId="1409"/>
    <cellStyle name="Normal 5 2 2 3 2" xfId="1410"/>
    <cellStyle name="Normal 5 2 2 3 2 2" xfId="1411"/>
    <cellStyle name="Normal 5 2 2 3 3" xfId="1412"/>
    <cellStyle name="Normal 5 2 2 4" xfId="1413"/>
    <cellStyle name="Normal 5 2 2 4 2" xfId="1414"/>
    <cellStyle name="Normal 5 2 2 5" xfId="1415"/>
    <cellStyle name="Normal 5 2 2 5 2" xfId="1416"/>
    <cellStyle name="Normal 5 2 2 6" xfId="1417"/>
    <cellStyle name="Normal 5 3" xfId="1418"/>
    <cellStyle name="Normal 5 3 2" xfId="1419"/>
    <cellStyle name="Normal 5 3 2 2" xfId="1420"/>
    <cellStyle name="Normal 5 3 2 2 2" xfId="1421"/>
    <cellStyle name="Normal 5 3 2 3" xfId="1422"/>
    <cellStyle name="Normal 5 3 3" xfId="1423"/>
    <cellStyle name="Normal 5 3 3 2" xfId="1424"/>
    <cellStyle name="Normal 5 3 3 2 2" xfId="1425"/>
    <cellStyle name="Normal 5 3 3 3" xfId="1426"/>
    <cellStyle name="Normal 5 3 4" xfId="1427"/>
    <cellStyle name="Normal 5 3 4 2" xfId="1428"/>
    <cellStyle name="Normal 5 3 5" xfId="1429"/>
    <cellStyle name="Normal 5 3 5 2" xfId="1430"/>
    <cellStyle name="Normal 5 3 6" xfId="1431"/>
    <cellStyle name="Normal 50" xfId="1432"/>
    <cellStyle name="Normal 51" xfId="1433"/>
    <cellStyle name="Normal 52" xfId="1434"/>
    <cellStyle name="Normal 53" xfId="1435"/>
    <cellStyle name="Normal 54" xfId="1436"/>
    <cellStyle name="Normal 55" xfId="1437"/>
    <cellStyle name="Normal 56" xfId="1438"/>
    <cellStyle name="Normal 57" xfId="1439"/>
    <cellStyle name="Normal 58" xfId="1440"/>
    <cellStyle name="Normal 59" xfId="1441"/>
    <cellStyle name="Normal 6 4" xfId="1442"/>
    <cellStyle name="Normal 6 2" xfId="1443"/>
    <cellStyle name="Normal 6 2 2" xfId="1444"/>
    <cellStyle name="Normal 6 2 2 2" xfId="1445"/>
    <cellStyle name="Normal 6 2 2 2 2" xfId="1446"/>
    <cellStyle name="Normal 6 2 2 3" xfId="1447"/>
    <cellStyle name="Normal 6 2 3" xfId="1448"/>
    <cellStyle name="Normal 6 2 3 2" xfId="1449"/>
    <cellStyle name="Normal 6 2 3 2 2" xfId="1450"/>
    <cellStyle name="Normal 6 2 3 3" xfId="1451"/>
    <cellStyle name="Normal 6 2 4" xfId="1452"/>
    <cellStyle name="Normal 6 2 4 2" xfId="1453"/>
    <cellStyle name="Normal 6 2 5" xfId="1454"/>
    <cellStyle name="Normal 6 2 5 2" xfId="1455"/>
    <cellStyle name="Normal 6 2 6" xfId="1456"/>
    <cellStyle name="Normal 6 3" xfId="1457"/>
    <cellStyle name="Normal 6 3 2" xfId="1458"/>
    <cellStyle name="Normal 6 3 2 2" xfId="1459"/>
    <cellStyle name="Normal 6 3 2 2 2" xfId="1460"/>
    <cellStyle name="Normal 6 3 2 3" xfId="1461"/>
    <cellStyle name="Normal 6 3 3" xfId="1462"/>
    <cellStyle name="Normal 6 3 3 2" xfId="1463"/>
    <cellStyle name="Normal 6 3 3 2 2" xfId="1464"/>
    <cellStyle name="Normal 6 3 3 3" xfId="1465"/>
    <cellStyle name="Normal 6 3 4" xfId="1466"/>
    <cellStyle name="Normal 6 3 4 2" xfId="1467"/>
    <cellStyle name="Normal 6 3 5" xfId="1468"/>
    <cellStyle name="Normal 6 3 5 2" xfId="1469"/>
    <cellStyle name="Normal 6 3 6" xfId="1470"/>
    <cellStyle name="Normal 60" xfId="1471"/>
    <cellStyle name="Normal 61" xfId="1472"/>
    <cellStyle name="Normal 62" xfId="1473"/>
    <cellStyle name="Normal 63" xfId="1474"/>
    <cellStyle name="Normal 63 2" xfId="1475"/>
    <cellStyle name="Normal 63 2 2" xfId="1476"/>
    <cellStyle name="Normal 63 3" xfId="1477"/>
    <cellStyle name="Normal 64" xfId="1478"/>
    <cellStyle name="Normal 65" xfId="1479"/>
    <cellStyle name="Normal 66" xfId="1480"/>
    <cellStyle name="Normal 67" xfId="1481"/>
    <cellStyle name="Normal 68" xfId="1482"/>
    <cellStyle name="Normal 69" xfId="1483"/>
    <cellStyle name="Normal 69 2" xfId="1484"/>
    <cellStyle name="Normal 69 2 2" xfId="1485"/>
    <cellStyle name="Normal 69 3" xfId="1486"/>
    <cellStyle name="Normal 7 10" xfId="1487"/>
    <cellStyle name="Normal 7 2" xfId="1488"/>
    <cellStyle name="Normal 7 2 2" xfId="1489"/>
    <cellStyle name="Normal 7 2 2 2" xfId="1490"/>
    <cellStyle name="Normal 7 2 2 2 2" xfId="1491"/>
    <cellStyle name="Normal 7 2 2 2 2 2" xfId="1492"/>
    <cellStyle name="Normal 7 2 2 2 3" xfId="1493"/>
    <cellStyle name="Normal 7 2 2 3" xfId="1494"/>
    <cellStyle name="Normal 7 2 2 3 2" xfId="1495"/>
    <cellStyle name="Normal 7 2 2 3 2 2" xfId="1496"/>
    <cellStyle name="Normal 7 2 2 3 3" xfId="1497"/>
    <cellStyle name="Normal 7 2 2 4" xfId="1498"/>
    <cellStyle name="Normal 7 2 2 4 2" xfId="1499"/>
    <cellStyle name="Normal 7 2 2 5" xfId="1500"/>
    <cellStyle name="Normal 7 2 3" xfId="1501"/>
    <cellStyle name="Normal 7 2 3 2" xfId="1502"/>
    <cellStyle name="Normal 7 2 3 2 2" xfId="1503"/>
    <cellStyle name="Normal 7 2 3 3" xfId="1504"/>
    <cellStyle name="Normal 7 2 4" xfId="1505"/>
    <cellStyle name="Normal 7 2 4 2" xfId="1506"/>
    <cellStyle name="Normal 7 2 4 2 2" xfId="1507"/>
    <cellStyle name="Normal 7 2 4 3" xfId="1508"/>
    <cellStyle name="Normal 7 2 5" xfId="1509"/>
    <cellStyle name="Normal 7 2 5 2" xfId="1510"/>
    <cellStyle name="Normal 7 2 6" xfId="1511"/>
    <cellStyle name="Normal 7 2 6 2" xfId="1512"/>
    <cellStyle name="Normal 7 2 7" xfId="1513"/>
    <cellStyle name="Normal 7 3" xfId="1514"/>
    <cellStyle name="Normal 7 3 2" xfId="1515"/>
    <cellStyle name="Normal 7 3 2 2" xfId="1516"/>
    <cellStyle name="Normal 7 3 2 2 2" xfId="1517"/>
    <cellStyle name="Normal 7 3 2 3" xfId="1518"/>
    <cellStyle name="Normal 7 3 3" xfId="1519"/>
    <cellStyle name="Normal 7 3 3 2" xfId="1520"/>
    <cellStyle name="Normal 7 3 3 2 2" xfId="1521"/>
    <cellStyle name="Normal 7 3 3 3" xfId="1522"/>
    <cellStyle name="Normal 7 3 4" xfId="1523"/>
    <cellStyle name="Normal 7 3 4 2" xfId="1524"/>
    <cellStyle name="Normal 7 3 5" xfId="1525"/>
    <cellStyle name="Normal 7 4" xfId="1526"/>
    <cellStyle name="Normal 7 4 2" xfId="1527"/>
    <cellStyle name="Normal 7 4 2 2" xfId="1528"/>
    <cellStyle name="Normal 7 4 3" xfId="1529"/>
    <cellStyle name="Normal 7 5" xfId="1530"/>
    <cellStyle name="Normal 7 5 2" xfId="1531"/>
    <cellStyle name="Normal 7 5 2 2" xfId="1532"/>
    <cellStyle name="Normal 7 5 3" xfId="1533"/>
    <cellStyle name="Normal 7 6" xfId="1534"/>
    <cellStyle name="Normal 7 7" xfId="1535"/>
    <cellStyle name="Normal 7 7 2" xfId="1536"/>
    <cellStyle name="Normal 7 8" xfId="1537"/>
    <cellStyle name="Normal 7 8 2" xfId="1538"/>
    <cellStyle name="Normal 7 9" xfId="1539"/>
    <cellStyle name="Normal 70" xfId="1540"/>
    <cellStyle name="Normal 70 2" xfId="1541"/>
    <cellStyle name="Normal 70 2 2" xfId="1542"/>
    <cellStyle name="Normal 70 3" xfId="1543"/>
    <cellStyle name="Normal 71" xfId="1544"/>
    <cellStyle name="Normal 71 2" xfId="1545"/>
    <cellStyle name="Normal 71 2 2" xfId="1546"/>
    <cellStyle name="Normal 71 3" xfId="1547"/>
    <cellStyle name="Normal 72" xfId="1548"/>
    <cellStyle name="Normal 72 2" xfId="1549"/>
    <cellStyle name="Normal 72 2 2" xfId="1550"/>
    <cellStyle name="Normal 72 3" xfId="1551"/>
    <cellStyle name="Normal 73" xfId="1552"/>
    <cellStyle name="Normal 74" xfId="1553"/>
    <cellStyle name="Normal 75" xfId="1554"/>
    <cellStyle name="Normal 8" xfId="1555"/>
    <cellStyle name="Normal 8 2" xfId="1556"/>
    <cellStyle name="Normal 8 2 2" xfId="1557"/>
    <cellStyle name="Normal 8 2 2 2" xfId="1558"/>
    <cellStyle name="Normal 8 2 2 2 2" xfId="1559"/>
    <cellStyle name="Normal 8 2 2 2 2 2" xfId="1560"/>
    <cellStyle name="Normal 8 2 2 2 3" xfId="1561"/>
    <cellStyle name="Normal 8 2 2 3" xfId="1562"/>
    <cellStyle name="Normal 8 2 2 3 2" xfId="1563"/>
    <cellStyle name="Normal 8 2 2 3 2 2" xfId="1564"/>
    <cellStyle name="Normal 8 2 2 3 3" xfId="1565"/>
    <cellStyle name="Normal 8 2 2 4" xfId="1566"/>
    <cellStyle name="Normal 8 2 2 4 2" xfId="1567"/>
    <cellStyle name="Normal 8 2 2 5" xfId="1568"/>
    <cellStyle name="Normal 8 2 3" xfId="1569"/>
    <cellStyle name="Normal 8 2 3 2" xfId="1570"/>
    <cellStyle name="Normal 8 2 3 2 2" xfId="1571"/>
    <cellStyle name="Normal 8 2 3 3" xfId="1572"/>
    <cellStyle name="Normal 8 2 4" xfId="1573"/>
    <cellStyle name="Normal 8 2 4 2" xfId="1574"/>
    <cellStyle name="Normal 8 2 4 2 2" xfId="1575"/>
    <cellStyle name="Normal 8 2 4 3" xfId="1576"/>
    <cellStyle name="Normal 8 2 5" xfId="1577"/>
    <cellStyle name="Normal 8 2 5 2" xfId="1578"/>
    <cellStyle name="Normal 8 2 6" xfId="1579"/>
    <cellStyle name="Normal 8 2 6 2" xfId="1580"/>
    <cellStyle name="Normal 8 2 7" xfId="1581"/>
    <cellStyle name="Normal 8 3" xfId="1582"/>
    <cellStyle name="Normal 8 3 2" xfId="1583"/>
    <cellStyle name="Normal 8 3 2 2" xfId="1584"/>
    <cellStyle name="Normal 8 3 2 2 2" xfId="1585"/>
    <cellStyle name="Normal 8 3 2 3" xfId="1586"/>
    <cellStyle name="Normal 8 3 3" xfId="1587"/>
    <cellStyle name="Normal 8 3 3 2" xfId="1588"/>
    <cellStyle name="Normal 8 3 3 2 2" xfId="1589"/>
    <cellStyle name="Normal 8 3 3 3" xfId="1590"/>
    <cellStyle name="Normal 8 3 4" xfId="1591"/>
    <cellStyle name="Normal 8 3 4 2" xfId="1592"/>
    <cellStyle name="Normal 8 3 5" xfId="1593"/>
    <cellStyle name="Normal 8 4" xfId="1594"/>
    <cellStyle name="Normal 8 4 2" xfId="1595"/>
    <cellStyle name="Normal 8 4 2 2" xfId="1596"/>
    <cellStyle name="Normal 8 4 3" xfId="1597"/>
    <cellStyle name="Normal 8 5" xfId="1598"/>
    <cellStyle name="Normal 8 5 2" xfId="1599"/>
    <cellStyle name="Normal 8 5 2 2" xfId="1600"/>
    <cellStyle name="Normal 8 5 3" xfId="1601"/>
    <cellStyle name="Normal 8 6" xfId="1602"/>
    <cellStyle name="Normal 8 6 2" xfId="1603"/>
    <cellStyle name="Normal 8 7" xfId="1604"/>
    <cellStyle name="Normal 8 7 2" xfId="1605"/>
    <cellStyle name="Normal 8 8" xfId="1606"/>
    <cellStyle name="Normal 82" xfId="1607"/>
    <cellStyle name="Normal 83" xfId="1608"/>
    <cellStyle name="Normal 83 2" xfId="1609"/>
    <cellStyle name="Normal 84" xfId="1610"/>
    <cellStyle name="Normal 84 2" xfId="1611"/>
    <cellStyle name="Normal 85" xfId="1612"/>
    <cellStyle name="Normal 86 2" xfId="1613"/>
    <cellStyle name="Normal 87 2" xfId="1614"/>
    <cellStyle name="Normal 88 2" xfId="1615"/>
    <cellStyle name="Normal 89 2" xfId="1616"/>
    <cellStyle name="Normal 9" xfId="1617"/>
    <cellStyle name="Normal 9 2" xfId="1618"/>
    <cellStyle name="Normal 9 2 2" xfId="1619"/>
    <cellStyle name="Normal 9 2 2 2" xfId="1620"/>
    <cellStyle name="Normal 9 2 2 2 2" xfId="1621"/>
    <cellStyle name="Normal 9 2 2 2 2 2" xfId="1622"/>
    <cellStyle name="Normal 9 2 2 2 3" xfId="1623"/>
    <cellStyle name="Normal 9 2 2 3" xfId="1624"/>
    <cellStyle name="Normal 9 2 2 3 2" xfId="1625"/>
    <cellStyle name="Normal 9 2 2 3 2 2" xfId="1626"/>
    <cellStyle name="Normal 9 2 2 3 3" xfId="1627"/>
    <cellStyle name="Normal 9 2 2 4" xfId="1628"/>
    <cellStyle name="Normal 9 2 2 4 2" xfId="1629"/>
    <cellStyle name="Normal 9 2 2 5" xfId="1630"/>
    <cellStyle name="Normal 9 2 3" xfId="1631"/>
    <cellStyle name="Normal 9 2 3 2" xfId="1632"/>
    <cellStyle name="Normal 9 2 3 2 2" xfId="1633"/>
    <cellStyle name="Normal 9 2 3 3" xfId="1634"/>
    <cellStyle name="Normal 9 2 4" xfId="1635"/>
    <cellStyle name="Normal 9 2 4 2" xfId="1636"/>
    <cellStyle name="Normal 9 2 4 2 2" xfId="1637"/>
    <cellStyle name="Normal 9 2 4 3" xfId="1638"/>
    <cellStyle name="Normal 9 2 5" xfId="1639"/>
    <cellStyle name="Normal 9 2 5 2" xfId="1640"/>
    <cellStyle name="Normal 9 2 6" xfId="1641"/>
    <cellStyle name="Normal 9 2 6 2" xfId="1642"/>
    <cellStyle name="Normal 9 2 7" xfId="1643"/>
    <cellStyle name="Normal 9 3" xfId="1644"/>
    <cellStyle name="Normal 9 3 2" xfId="1645"/>
    <cellStyle name="Normal 9 3 2 2" xfId="1646"/>
    <cellStyle name="Normal 9 3 2 2 2" xfId="1647"/>
    <cellStyle name="Normal 9 3 2 3" xfId="1648"/>
    <cellStyle name="Normal 9 3 3" xfId="1649"/>
    <cellStyle name="Normal 9 3 3 2" xfId="1650"/>
    <cellStyle name="Normal 9 3 3 2 2" xfId="1651"/>
    <cellStyle name="Normal 9 3 3 3" xfId="1652"/>
    <cellStyle name="Normal 9 3 4" xfId="1653"/>
    <cellStyle name="Normal 9 3 4 2" xfId="1654"/>
    <cellStyle name="Normal 9 3 5" xfId="1655"/>
    <cellStyle name="Normal 9 4" xfId="1656"/>
    <cellStyle name="Normal 9 4 2" xfId="1657"/>
    <cellStyle name="Normal 9 4 2 2" xfId="1658"/>
    <cellStyle name="Normal 9 4 3" xfId="1659"/>
    <cellStyle name="Normal 9 5" xfId="1660"/>
    <cellStyle name="Normal 9 5 2" xfId="1661"/>
    <cellStyle name="Normal 9 5 2 2" xfId="1662"/>
    <cellStyle name="Normal 9 5 3" xfId="1663"/>
    <cellStyle name="Normal 9 6" xfId="1664"/>
    <cellStyle name="Normal 9 6 2" xfId="1665"/>
    <cellStyle name="Normal 9 7" xfId="1666"/>
    <cellStyle name="Normal 9 7 2" xfId="1667"/>
    <cellStyle name="Normal 9 8" xfId="1668"/>
    <cellStyle name="Normal 90 2" xfId="1669"/>
    <cellStyle name="Normal 91 2" xfId="1670"/>
    <cellStyle name="Normal 92" xfId="1671"/>
    <cellStyle name="Normal 93" xfId="1672"/>
    <cellStyle name="Normal 94" xfId="1673"/>
    <cellStyle name="Normal 95" xfId="1674"/>
    <cellStyle name="Normal 96" xfId="1675"/>
    <cellStyle name="Normal 97" xfId="1676"/>
    <cellStyle name="Normal 98" xfId="1677"/>
    <cellStyle name="Normal 99" xfId="1678"/>
    <cellStyle name="Notas 2" xfId="1679"/>
    <cellStyle name="Notas 2 2" xfId="1680"/>
    <cellStyle name="Notas 2 2 2" xfId="1681"/>
    <cellStyle name="Notas 2 3" xfId="1682"/>
    <cellStyle name="Note 2" xfId="1683"/>
    <cellStyle name="Note 2 2" xfId="1684"/>
    <cellStyle name="Note 2 2 2" xfId="1685"/>
    <cellStyle name="Note 2 2 3" xfId="1686"/>
    <cellStyle name="Note 2 2 3 2" xfId="1687"/>
    <cellStyle name="Note 2 3" xfId="1688"/>
    <cellStyle name="Note 3" xfId="1689"/>
    <cellStyle name="Note 3 2" xfId="1690"/>
    <cellStyle name="Note 3 3" xfId="1691"/>
    <cellStyle name="Note 3 3 2" xfId="1692"/>
    <cellStyle name="Note 3 4" xfId="1693"/>
    <cellStyle name="Note 4" xfId="1694"/>
    <cellStyle name="Output 2" xfId="1695"/>
    <cellStyle name="Output 2 2" xfId="1696"/>
    <cellStyle name="Output 2 3" xfId="1697"/>
    <cellStyle name="Output 2 3 2" xfId="1698"/>
    <cellStyle name="Output 2 4" xfId="1699"/>
    <cellStyle name="Output 3" xfId="1700"/>
    <cellStyle name="Percent 2" xfId="1701"/>
    <cellStyle name="Percent 2 2" xfId="1702"/>
    <cellStyle name="Percent 3" xfId="1703"/>
    <cellStyle name="Porcentaje 10" xfId="1704"/>
    <cellStyle name="Porcentaje 10 2" xfId="1705"/>
    <cellStyle name="Porcentaje 10 2 2" xfId="1706"/>
    <cellStyle name="Porcentaje 10 2 2 2" xfId="1707"/>
    <cellStyle name="Porcentaje 10 2 2 2 2" xfId="1708"/>
    <cellStyle name="Porcentaje 10 2 2 3" xfId="1709"/>
    <cellStyle name="Porcentaje 10 2 3" xfId="1710"/>
    <cellStyle name="Porcentaje 10 2 3 2" xfId="1711"/>
    <cellStyle name="Porcentaje 10 2 3 2 2" xfId="1712"/>
    <cellStyle name="Porcentaje 10 2 3 3" xfId="1713"/>
    <cellStyle name="Porcentaje 10 2 4" xfId="1714"/>
    <cellStyle name="Porcentaje 10 2 4 2" xfId="1715"/>
    <cellStyle name="Porcentaje 10 2 5" xfId="1716"/>
    <cellStyle name="Porcentaje 10 3" xfId="1717"/>
    <cellStyle name="Porcentaje 10 3 2" xfId="1718"/>
    <cellStyle name="Porcentaje 10 3 2 2" xfId="1719"/>
    <cellStyle name="Porcentaje 10 3 3" xfId="1720"/>
    <cellStyle name="Porcentaje 10 4" xfId="1721"/>
    <cellStyle name="Porcentaje 10 4 2" xfId="1722"/>
    <cellStyle name="Porcentaje 10 4 2 2" xfId="1723"/>
    <cellStyle name="Porcentaje 10 4 3" xfId="1724"/>
    <cellStyle name="Porcentaje 10 5" xfId="1725"/>
    <cellStyle name="Porcentaje 10 5 2" xfId="1726"/>
    <cellStyle name="Porcentaje 10 6" xfId="1727"/>
    <cellStyle name="Porcentaje 10 6 2" xfId="1728"/>
    <cellStyle name="Porcentaje 10 7" xfId="1729"/>
    <cellStyle name="Porcentaje 11" xfId="1730"/>
    <cellStyle name="Porcentaje 11 2" xfId="1731"/>
    <cellStyle name="Porcentaje 12" xfId="1732"/>
    <cellStyle name="Porcentaje 12 2" xfId="1733"/>
    <cellStyle name="Porcentaje 13" xfId="1734"/>
    <cellStyle name="Porcentaje 14" xfId="1735"/>
    <cellStyle name="Porcentaje 14 2" xfId="1736"/>
    <cellStyle name="Porcentaje 14 2 2" xfId="1737"/>
    <cellStyle name="Porcentaje 14 3" xfId="1738"/>
    <cellStyle name="Porcentaje 15" xfId="1739"/>
    <cellStyle name="Porcentaje 15 2" xfId="1740"/>
    <cellStyle name="Porcentaje 15 2 2" xfId="1741"/>
    <cellStyle name="Porcentaje 15 3" xfId="1742"/>
    <cellStyle name="Porcentaje 16" xfId="1743"/>
    <cellStyle name="Porcentaje 16 2" xfId="1744"/>
    <cellStyle name="Porcentaje 16 2 2" xfId="1745"/>
    <cellStyle name="Porcentaje 16 3" xfId="1746"/>
    <cellStyle name="Porcentaje 17" xfId="1747"/>
    <cellStyle name="Porcentaje 17 2" xfId="1748"/>
    <cellStyle name="Porcentaje 18" xfId="1749"/>
    <cellStyle name="Porcentaje 2" xfId="1750"/>
    <cellStyle name="Porcentaje 2 2" xfId="1751"/>
    <cellStyle name="Porcentaje 3" xfId="1752"/>
    <cellStyle name="Porcentaje 3 2" xfId="1753"/>
    <cellStyle name="Porcentaje 3 2 2" xfId="1754"/>
    <cellStyle name="Porcentaje 3 2 2 2" xfId="1755"/>
    <cellStyle name="Porcentaje 3 2 2 2 2" xfId="1756"/>
    <cellStyle name="Porcentaje 3 2 2 2 2 2" xfId="1757"/>
    <cellStyle name="Porcentaje 3 2 2 2 3" xfId="1758"/>
    <cellStyle name="Porcentaje 3 2 2 3" xfId="1759"/>
    <cellStyle name="Porcentaje 3 2 2 3 2" xfId="1760"/>
    <cellStyle name="Porcentaje 3 2 2 3 2 2" xfId="1761"/>
    <cellStyle name="Porcentaje 3 2 2 3 3" xfId="1762"/>
    <cellStyle name="Porcentaje 3 2 2 4" xfId="1763"/>
    <cellStyle name="Porcentaje 3 2 2 4 2" xfId="1764"/>
    <cellStyle name="Porcentaje 3 2 2 5" xfId="1765"/>
    <cellStyle name="Porcentaje 3 2 3" xfId="1766"/>
    <cellStyle name="Porcentaje 3 2 3 2" xfId="1767"/>
    <cellStyle name="Porcentaje 3 2 3 2 2" xfId="1768"/>
    <cellStyle name="Porcentaje 3 2 3 3" xfId="1769"/>
    <cellStyle name="Porcentaje 3 2 4" xfId="1770"/>
    <cellStyle name="Porcentaje 3 2 4 2" xfId="1771"/>
    <cellStyle name="Porcentaje 3 2 4 2 2" xfId="1772"/>
    <cellStyle name="Porcentaje 3 2 4 3" xfId="1773"/>
    <cellStyle name="Porcentaje 3 2 5" xfId="1774"/>
    <cellStyle name="Porcentaje 3 2 5 2" xfId="1775"/>
    <cellStyle name="Porcentaje 3 2 6" xfId="1776"/>
    <cellStyle name="Porcentaje 3 2 6 2" xfId="1777"/>
    <cellStyle name="Porcentaje 3 2 7" xfId="1778"/>
    <cellStyle name="Porcentaje 3 3" xfId="1779"/>
    <cellStyle name="Porcentaje 3 3 2" xfId="1780"/>
    <cellStyle name="Porcentaje 3 3 2 2" xfId="1781"/>
    <cellStyle name="Porcentaje 3 3 2 2 2" xfId="1782"/>
    <cellStyle name="Porcentaje 3 3 2 3" xfId="1783"/>
    <cellStyle name="Porcentaje 3 3 3" xfId="1784"/>
    <cellStyle name="Porcentaje 3 3 3 2" xfId="1785"/>
    <cellStyle name="Porcentaje 3 3 3 2 2" xfId="1786"/>
    <cellStyle name="Porcentaje 3 3 3 3" xfId="1787"/>
    <cellStyle name="Porcentaje 3 3 4" xfId="1788"/>
    <cellStyle name="Porcentaje 3 3 4 2" xfId="1789"/>
    <cellStyle name="Porcentaje 3 3 5" xfId="1790"/>
    <cellStyle name="Porcentaje 3 4" xfId="1791"/>
    <cellStyle name="Porcentaje 3 5" xfId="1792"/>
    <cellStyle name="Porcentaje 3 5 2" xfId="1793"/>
    <cellStyle name="Porcentaje 3 5 2 2" xfId="1794"/>
    <cellStyle name="Porcentaje 3 5 3" xfId="1795"/>
    <cellStyle name="Porcentaje 3 6" xfId="1796"/>
    <cellStyle name="Porcentaje 3 6 2" xfId="1797"/>
    <cellStyle name="Porcentaje 3 6 2 2" xfId="1798"/>
    <cellStyle name="Porcentaje 3 6 3" xfId="1799"/>
    <cellStyle name="Porcentaje 3 7" xfId="1800"/>
    <cellStyle name="Porcentaje 3 7 2" xfId="1801"/>
    <cellStyle name="Porcentaje 3 8" xfId="1802"/>
    <cellStyle name="Porcentaje 4" xfId="1803"/>
    <cellStyle name="Porcentaje 5" xfId="1804"/>
    <cellStyle name="Porcentaje 5 2" xfId="1805"/>
    <cellStyle name="Porcentaje 6" xfId="1806"/>
    <cellStyle name="Porcentaje 6 2" xfId="1807"/>
    <cellStyle name="Porcentaje 6 2 2" xfId="1808"/>
    <cellStyle name="Porcentaje 6 2 2 2" xfId="1809"/>
    <cellStyle name="Porcentaje 6 2 2 2 2" xfId="1810"/>
    <cellStyle name="Porcentaje 6 2 2 2 2 2" xfId="1811"/>
    <cellStyle name="Porcentaje 6 2 2 2 3" xfId="1812"/>
    <cellStyle name="Porcentaje 6 2 2 3" xfId="1813"/>
    <cellStyle name="Porcentaje 6 2 2 3 2" xfId="1814"/>
    <cellStyle name="Porcentaje 6 2 2 3 2 2" xfId="1815"/>
    <cellStyle name="Porcentaje 6 2 2 3 3" xfId="1816"/>
    <cellStyle name="Porcentaje 6 2 2 4" xfId="1817"/>
    <cellStyle name="Porcentaje 6 2 2 4 2" xfId="1818"/>
    <cellStyle name="Porcentaje 6 2 2 5" xfId="1819"/>
    <cellStyle name="Porcentaje 6 2 3" xfId="1820"/>
    <cellStyle name="Porcentaje 6 2 3 2" xfId="1821"/>
    <cellStyle name="Porcentaje 6 2 3 2 2" xfId="1822"/>
    <cellStyle name="Porcentaje 6 2 3 3" xfId="1823"/>
    <cellStyle name="Porcentaje 6 2 4" xfId="1824"/>
    <cellStyle name="Porcentaje 6 2 4 2" xfId="1825"/>
    <cellStyle name="Porcentaje 6 2 4 2 2" xfId="1826"/>
    <cellStyle name="Porcentaje 6 2 4 3" xfId="1827"/>
    <cellStyle name="Porcentaje 6 2 5" xfId="1828"/>
    <cellStyle name="Porcentaje 6 2 5 2" xfId="1829"/>
    <cellStyle name="Porcentaje 6 2 6" xfId="1830"/>
    <cellStyle name="Porcentaje 6 2 6 2" xfId="1831"/>
    <cellStyle name="Porcentaje 6 2 7" xfId="1832"/>
    <cellStyle name="Porcentaje 6 3" xfId="1833"/>
    <cellStyle name="Porcentaje 6 3 2" xfId="1834"/>
    <cellStyle name="Porcentaje 6 3 2 2" xfId="1835"/>
    <cellStyle name="Porcentaje 6 3 2 2 2" xfId="1836"/>
    <cellStyle name="Porcentaje 6 3 2 3" xfId="1837"/>
    <cellStyle name="Porcentaje 6 3 3" xfId="1838"/>
    <cellStyle name="Porcentaje 6 3 3 2" xfId="1839"/>
    <cellStyle name="Porcentaje 6 3 3 2 2" xfId="1840"/>
    <cellStyle name="Porcentaje 6 3 3 3" xfId="1841"/>
    <cellStyle name="Porcentaje 6 3 4" xfId="1842"/>
    <cellStyle name="Porcentaje 6 3 4 2" xfId="1843"/>
    <cellStyle name="Porcentaje 6 3 5" xfId="1844"/>
    <cellStyle name="Porcentaje 6 4" xfId="1845"/>
    <cellStyle name="Porcentaje 6 4 2" xfId="1846"/>
    <cellStyle name="Porcentaje 6 4 2 2" xfId="1847"/>
    <cellStyle name="Porcentaje 6 4 3" xfId="1848"/>
    <cellStyle name="Porcentaje 6 5" xfId="1849"/>
    <cellStyle name="Porcentaje 6 5 2" xfId="1850"/>
    <cellStyle name="Porcentaje 6 5 2 2" xfId="1851"/>
    <cellStyle name="Porcentaje 6 5 3" xfId="1852"/>
    <cellStyle name="Porcentaje 6 6" xfId="1853"/>
    <cellStyle name="Porcentaje 6 6 2" xfId="1854"/>
    <cellStyle name="Porcentaje 6 7" xfId="1855"/>
    <cellStyle name="Porcentaje 6 7 2" xfId="1856"/>
    <cellStyle name="Porcentaje 6 8" xfId="1857"/>
    <cellStyle name="Porcentaje 7" xfId="1858"/>
    <cellStyle name="Porcentaje 7 2" xfId="1859"/>
    <cellStyle name="Porcentaje 7 2 2" xfId="1860"/>
    <cellStyle name="Porcentaje 7 2 2 2" xfId="1861"/>
    <cellStyle name="Porcentaje 7 2 2 2 2" xfId="1862"/>
    <cellStyle name="Porcentaje 7 2 2 2 2 2" xfId="1863"/>
    <cellStyle name="Porcentaje 7 2 2 2 3" xfId="1864"/>
    <cellStyle name="Porcentaje 7 2 2 3" xfId="1865"/>
    <cellStyle name="Porcentaje 7 2 2 3 2" xfId="1866"/>
    <cellStyle name="Porcentaje 7 2 2 3 2 2" xfId="1867"/>
    <cellStyle name="Porcentaje 7 2 2 3 3" xfId="1868"/>
    <cellStyle name="Porcentaje 7 2 2 4" xfId="1869"/>
    <cellStyle name="Porcentaje 7 2 2 4 2" xfId="1870"/>
    <cellStyle name="Porcentaje 7 2 2 5" xfId="1871"/>
    <cellStyle name="Porcentaje 7 2 3" xfId="1872"/>
    <cellStyle name="Porcentaje 7 2 3 2" xfId="1873"/>
    <cellStyle name="Porcentaje 7 2 3 2 2" xfId="1874"/>
    <cellStyle name="Porcentaje 7 2 3 3" xfId="1875"/>
    <cellStyle name="Porcentaje 7 2 4" xfId="1876"/>
    <cellStyle name="Porcentaje 7 2 4 2" xfId="1877"/>
    <cellStyle name="Porcentaje 7 2 4 2 2" xfId="1878"/>
    <cellStyle name="Porcentaje 7 2 4 3" xfId="1879"/>
    <cellStyle name="Porcentaje 7 2 5" xfId="1880"/>
    <cellStyle name="Porcentaje 7 2 5 2" xfId="1881"/>
    <cellStyle name="Porcentaje 7 2 6" xfId="1882"/>
    <cellStyle name="Porcentaje 7 2 6 2" xfId="1883"/>
    <cellStyle name="Porcentaje 7 2 7" xfId="1884"/>
    <cellStyle name="Porcentaje 7 3" xfId="1885"/>
    <cellStyle name="Porcentaje 7 3 2" xfId="1886"/>
    <cellStyle name="Porcentaje 7 3 2 2" xfId="1887"/>
    <cellStyle name="Porcentaje 7 3 2 2 2" xfId="1888"/>
    <cellStyle name="Porcentaje 7 3 2 3" xfId="1889"/>
    <cellStyle name="Porcentaje 7 3 3" xfId="1890"/>
    <cellStyle name="Porcentaje 7 3 3 2" xfId="1891"/>
    <cellStyle name="Porcentaje 7 3 3 2 2" xfId="1892"/>
    <cellStyle name="Porcentaje 7 3 3 3" xfId="1893"/>
    <cellStyle name="Porcentaje 7 3 4" xfId="1894"/>
    <cellStyle name="Porcentaje 7 3 4 2" xfId="1895"/>
    <cellStyle name="Porcentaje 7 3 5" xfId="1896"/>
    <cellStyle name="Porcentaje 7 4" xfId="1897"/>
    <cellStyle name="Porcentaje 7 4 2" xfId="1898"/>
    <cellStyle name="Porcentaje 7 4 2 2" xfId="1899"/>
    <cellStyle name="Porcentaje 7 4 3" xfId="1900"/>
    <cellStyle name="Porcentaje 7 5" xfId="1901"/>
    <cellStyle name="Porcentaje 7 5 2" xfId="1902"/>
    <cellStyle name="Porcentaje 7 5 2 2" xfId="1903"/>
    <cellStyle name="Porcentaje 7 5 3" xfId="1904"/>
    <cellStyle name="Porcentaje 7 6" xfId="1905"/>
    <cellStyle name="Porcentaje 7 6 2" xfId="1906"/>
    <cellStyle name="Porcentaje 7 7" xfId="1907"/>
    <cellStyle name="Porcentaje 7 7 2" xfId="1908"/>
    <cellStyle name="Porcentaje 7 8" xfId="1909"/>
    <cellStyle name="Porcentaje 8" xfId="1910"/>
    <cellStyle name="Porcentaje 8 2" xfId="1911"/>
    <cellStyle name="Porcentaje 9" xfId="1912"/>
    <cellStyle name="Porcentaje 9 2" xfId="1913"/>
    <cellStyle name="Porcentaje 9 2 2" xfId="1914"/>
    <cellStyle name="Porcentaje 9 2 2 2" xfId="1915"/>
    <cellStyle name="Porcentaje 9 2 2 2 2" xfId="1916"/>
    <cellStyle name="Porcentaje 9 2 2 3" xfId="1917"/>
    <cellStyle name="Porcentaje 9 2 3" xfId="1918"/>
    <cellStyle name="Porcentaje 9 2 3 2" xfId="1919"/>
    <cellStyle name="Porcentaje 9 2 3 2 2" xfId="1920"/>
    <cellStyle name="Porcentaje 9 2 3 3" xfId="1921"/>
    <cellStyle name="Porcentaje 9 2 4" xfId="1922"/>
    <cellStyle name="Porcentaje 9 2 4 2" xfId="1923"/>
    <cellStyle name="Porcentaje 9 2 5" xfId="1924"/>
    <cellStyle name="Porcentaje 9 3" xfId="1925"/>
    <cellStyle name="Porcentaje 9 3 2" xfId="1926"/>
    <cellStyle name="Porcentaje 9 3 2 2" xfId="1927"/>
    <cellStyle name="Porcentaje 9 3 3" xfId="1928"/>
    <cellStyle name="Porcentaje 9 4" xfId="1929"/>
    <cellStyle name="Porcentaje 9 4 2" xfId="1930"/>
    <cellStyle name="Porcentaje 9 4 2 2" xfId="1931"/>
    <cellStyle name="Porcentaje 9 4 3" xfId="1932"/>
    <cellStyle name="Porcentaje 9 5" xfId="1933"/>
    <cellStyle name="Porcentaje 9 5 2" xfId="1934"/>
    <cellStyle name="Porcentaje 9 6" xfId="1935"/>
    <cellStyle name="Porcentaje 9 6 2" xfId="1936"/>
    <cellStyle name="Porcentaje 9 7" xfId="1937"/>
    <cellStyle name="Porcentaje 9 8" xfId="1938"/>
    <cellStyle name="Porcentual 2" xfId="1939"/>
    <cellStyle name="Porcentual 3" xfId="1940"/>
    <cellStyle name="Reference" xfId="1941"/>
    <cellStyle name="Row heading" xfId="1942"/>
    <cellStyle name="Separador de milhares [0]_ACTUACION PATRIMONIAL" xfId="1943"/>
    <cellStyle name="Source Hed" xfId="1944"/>
    <cellStyle name="Source Letter" xfId="1945"/>
    <cellStyle name="Source Superscript" xfId="1946"/>
    <cellStyle name="Source Text" xfId="1947"/>
    <cellStyle name="State" xfId="1948"/>
    <cellStyle name="Superscript" xfId="1949"/>
    <cellStyle name="Superscript- regular" xfId="1950"/>
    <cellStyle name="Superscript_1-1A-Regular" xfId="1951"/>
    <cellStyle name="Table Data" xfId="1952"/>
    <cellStyle name="Table Head Top" xfId="1953"/>
    <cellStyle name="Table Hed Side" xfId="1954"/>
    <cellStyle name="Table Title" xfId="1955"/>
    <cellStyle name="Title 2" xfId="1956"/>
    <cellStyle name="Title Text" xfId="1957"/>
    <cellStyle name="Title Text 1" xfId="1958"/>
    <cellStyle name="Title Text 2" xfId="1959"/>
    <cellStyle name="Title-1" xfId="1960"/>
    <cellStyle name="Title-2" xfId="1961"/>
    <cellStyle name="Title-3" xfId="1962"/>
    <cellStyle name="Título 4" xfId="1963"/>
    <cellStyle name="Total 2" xfId="1964"/>
    <cellStyle name="Total 2 2" xfId="1965"/>
    <cellStyle name="Total 2 2 2" xfId="1966"/>
    <cellStyle name="Total 2 2 3" xfId="1967"/>
    <cellStyle name="Total 2 2 3 2" xfId="1968"/>
    <cellStyle name="Total 2 2 4" xfId="1969"/>
    <cellStyle name="Total 3" xfId="1970"/>
    <cellStyle name="Total 3 2" xfId="1971"/>
    <cellStyle name="Vírgula 2" xfId="1972"/>
    <cellStyle name="Vírgula 2 2" xfId="1973"/>
    <cellStyle name="Warning Text 2" xfId="1974"/>
    <cellStyle name="Wrap" xfId="1975"/>
    <cellStyle name="Wrap Bold" xfId="1976"/>
    <cellStyle name="Wrap Title" xfId="1977"/>
    <cellStyle name="Wrap_NTS99-~11" xfId="1978"/>
    <cellStyle name="Millares 2 3" xfId="1979"/>
    <cellStyle name="20% - Accent1" xfId="1980"/>
    <cellStyle name="20% - Accent2" xfId="1981"/>
    <cellStyle name="20% - Accent3" xfId="1982"/>
    <cellStyle name="20% - Accent4" xfId="1983"/>
    <cellStyle name="20% - Accent5" xfId="1984"/>
    <cellStyle name="20% - Accent6" xfId="1985"/>
    <cellStyle name="40% - Accent1" xfId="1986"/>
    <cellStyle name="40% - Accent2" xfId="1987"/>
    <cellStyle name="40% - Accent3" xfId="1988"/>
    <cellStyle name="40% - Accent4" xfId="1989"/>
    <cellStyle name="40% - Accent5" xfId="1990"/>
    <cellStyle name="40% - Accent6" xfId="1991"/>
    <cellStyle name="60% - Accent1" xfId="1992"/>
    <cellStyle name="60% - Accent2" xfId="1993"/>
    <cellStyle name="60% - Accent3" xfId="1994"/>
    <cellStyle name="60% - Accent4" xfId="1995"/>
    <cellStyle name="60% - Accent5" xfId="1996"/>
    <cellStyle name="60% - Accent6" xfId="1997"/>
    <cellStyle name="Accent1" xfId="1998"/>
    <cellStyle name="Accent2" xfId="1999"/>
    <cellStyle name="Accent3" xfId="2000"/>
    <cellStyle name="Accent4" xfId="2001"/>
    <cellStyle name="Accent5" xfId="2002"/>
    <cellStyle name="Accent6" xfId="2003"/>
    <cellStyle name="Bad" xfId="2004"/>
    <cellStyle name="Calculation" xfId="2005"/>
    <cellStyle name="Check Cell" xfId="2006"/>
    <cellStyle name="Euro 2 2" xfId="2007"/>
    <cellStyle name="Explanatory Text" xfId="2008"/>
    <cellStyle name="Good" xfId="2009"/>
    <cellStyle name="Heading 1" xfId="2010"/>
    <cellStyle name="Heading 2" xfId="2011"/>
    <cellStyle name="Heading 3" xfId="2012"/>
    <cellStyle name="Heading 4" xfId="2013"/>
    <cellStyle name="Input" xfId="2014"/>
    <cellStyle name="Linked Cell" xfId="2015"/>
    <cellStyle name="Moneda 2 4" xfId="2016"/>
    <cellStyle name="Normal 5 5" xfId="2017"/>
    <cellStyle name="Normal 5 2 3" xfId="2018"/>
    <cellStyle name="Normal 6 5" xfId="2019"/>
    <cellStyle name="Note" xfId="2020"/>
    <cellStyle name="Output" xfId="2021"/>
    <cellStyle name="Porcentaje 2 2 2" xfId="2022"/>
    <cellStyle name="Porcentaje 3 9" xfId="2023"/>
    <cellStyle name="Porcentaje 3 2 8" xfId="2024"/>
    <cellStyle name="Porcentaje 4 2" xfId="2025"/>
    <cellStyle name="SAPMemberCell" xfId="2026"/>
    <cellStyle name="Title" xfId="2027"/>
    <cellStyle name="Warning Text" xfId="2028"/>
    <cellStyle name="Millares 28" xfId="2029"/>
    <cellStyle name="Euro 3 3" xfId="2030"/>
    <cellStyle name="Euro 3 2 2" xfId="2031"/>
    <cellStyle name="Euro 4 4" xfId="2032"/>
    <cellStyle name="Euro 4 2 3" xfId="2033"/>
    <cellStyle name="Euro 4 2 2 2" xfId="2034"/>
    <cellStyle name="Euro 4 3 2" xfId="2035"/>
    <cellStyle name="Euro 5 4" xfId="2036"/>
    <cellStyle name="Euro 5 2 3" xfId="2037"/>
    <cellStyle name="Euro 5 2 2 2" xfId="2038"/>
    <cellStyle name="Euro 5 3 2" xfId="2039"/>
    <cellStyle name="Euro 6 2" xfId="2040"/>
    <cellStyle name="Hed Side bold 2" xfId="2041"/>
    <cellStyle name="Hed Top - SECTION 2" xfId="2042"/>
    <cellStyle name="Millares [0] 2 9" xfId="2043"/>
    <cellStyle name="Millares [0] 2 2 8" xfId="2044"/>
    <cellStyle name="Millares [0] 2 2 2 6" xfId="2045"/>
    <cellStyle name="Millares [0] 2 2 2 2 4" xfId="2046"/>
    <cellStyle name="Millares [0] 2 2 2 2 2 3" xfId="2047"/>
    <cellStyle name="Millares [0] 2 2 2 2 2 2 2" xfId="2048"/>
    <cellStyle name="Millares [0] 2 2 2 2 3 2" xfId="2049"/>
    <cellStyle name="Millares [0] 2 2 2 3 4" xfId="2050"/>
    <cellStyle name="Millares [0] 2 2 2 3 2 3" xfId="2051"/>
    <cellStyle name="Millares [0] 2 2 2 3 2 2 2" xfId="2052"/>
    <cellStyle name="Millares [0] 2 2 2 3 3 2" xfId="2053"/>
    <cellStyle name="Millares [0] 2 2 2 4 3" xfId="2054"/>
    <cellStyle name="Millares [0] 2 2 2 4 2 2" xfId="2055"/>
    <cellStyle name="Millares [0] 2 2 2 5 2" xfId="2056"/>
    <cellStyle name="Millares [0] 2 2 3 4" xfId="2057"/>
    <cellStyle name="Millares [0] 2 2 3 2 3" xfId="2058"/>
    <cellStyle name="Millares [0] 2 2 3 2 2 2" xfId="2059"/>
    <cellStyle name="Millares [0] 2 2 3 3 2" xfId="2060"/>
    <cellStyle name="Millares [0] 2 2 4 4" xfId="2061"/>
    <cellStyle name="Millares [0] 2 2 4 2 3" xfId="2062"/>
    <cellStyle name="Millares [0] 2 2 4 2 2 2" xfId="2063"/>
    <cellStyle name="Millares [0] 2 2 4 3 2" xfId="2064"/>
    <cellStyle name="Millares [0] 2 2 5 3" xfId="2065"/>
    <cellStyle name="Millares [0] 2 2 5 2 2" xfId="2066"/>
    <cellStyle name="Millares [0] 2 2 6 3" xfId="2067"/>
    <cellStyle name="Millares [0] 2 2 6 2 2" xfId="2068"/>
    <cellStyle name="Millares [0] 2 2 7 2" xfId="2069"/>
    <cellStyle name="Millares [0] 2 3 6" xfId="2070"/>
    <cellStyle name="Millares [0] 2 3 2 4" xfId="2071"/>
    <cellStyle name="Millares [0] 2 3 2 2 3" xfId="2072"/>
    <cellStyle name="Millares [0] 2 3 2 2 2 2" xfId="2073"/>
    <cellStyle name="Millares [0] 2 3 2 3 2" xfId="2074"/>
    <cellStyle name="Millares [0] 2 3 3 4" xfId="2075"/>
    <cellStyle name="Millares [0] 2 3 3 2 3" xfId="2076"/>
    <cellStyle name="Millares [0] 2 3 3 2 2 2" xfId="2077"/>
    <cellStyle name="Millares [0] 2 3 3 3 2" xfId="2078"/>
    <cellStyle name="Millares [0] 2 3 4 3" xfId="2079"/>
    <cellStyle name="Millares [0] 2 3 4 2 2" xfId="2080"/>
    <cellStyle name="Millares [0] 2 3 5 2" xfId="2081"/>
    <cellStyle name="Millares [0] 2 4 4" xfId="2082"/>
    <cellStyle name="Millares [0] 2 4 2 3" xfId="2083"/>
    <cellStyle name="Millares [0] 2 4 2 2 2" xfId="2084"/>
    <cellStyle name="Millares [0] 2 4 3 2" xfId="2085"/>
    <cellStyle name="Millares [0] 2 5 4" xfId="2086"/>
    <cellStyle name="Millares [0] 2 5 2 3" xfId="2087"/>
    <cellStyle name="Millares [0] 2 5 2 2 2" xfId="2088"/>
    <cellStyle name="Millares [0] 2 5 3 2" xfId="2089"/>
    <cellStyle name="Millares [0] 2 6 3" xfId="2090"/>
    <cellStyle name="Millares [0] 2 6 2 2" xfId="2091"/>
    <cellStyle name="Millares [0] 2 7 3" xfId="2092"/>
    <cellStyle name="Millares [0] 2 7 2 2" xfId="2093"/>
    <cellStyle name="Millares [0] 2 8 2" xfId="2094"/>
    <cellStyle name="Millares [0] 3 9" xfId="2095"/>
    <cellStyle name="Millares [0] 3 2 8" xfId="2096"/>
    <cellStyle name="Millares [0] 3 2 2 6" xfId="2097"/>
    <cellStyle name="Millares [0] 3 2 2 2 4" xfId="2098"/>
    <cellStyle name="Millares [0] 3 2 2 2 2 3" xfId="2099"/>
    <cellStyle name="Millares [0] 3 2 2 2 2 2 2" xfId="2100"/>
    <cellStyle name="Millares [0] 3 2 2 2 3 2" xfId="2101"/>
    <cellStyle name="Millares [0] 3 2 2 3 4" xfId="2102"/>
    <cellStyle name="Millares [0] 3 2 2 3 2 3" xfId="2103"/>
    <cellStyle name="Millares [0] 3 2 2 3 2 2 2" xfId="2104"/>
    <cellStyle name="Millares [0] 3 2 2 3 3 2" xfId="2105"/>
    <cellStyle name="Millares [0] 3 2 2 4 3" xfId="2106"/>
    <cellStyle name="Millares [0] 3 2 2 4 2 2" xfId="2107"/>
    <cellStyle name="Millares [0] 3 2 2 5 2" xfId="2108"/>
    <cellStyle name="Millares [0] 3 2 3 4" xfId="2109"/>
    <cellStyle name="Millares [0] 3 2 3 2 3" xfId="2110"/>
    <cellStyle name="Millares [0] 3 2 3 2 2 2" xfId="2111"/>
    <cellStyle name="Millares [0] 3 2 3 3 2" xfId="2112"/>
    <cellStyle name="Millares [0] 3 2 4 4" xfId="2113"/>
    <cellStyle name="Millares [0] 3 2 4 2 3" xfId="2114"/>
    <cellStyle name="Millares [0] 3 2 4 2 2 2" xfId="2115"/>
    <cellStyle name="Millares [0] 3 2 4 3 2" xfId="2116"/>
    <cellStyle name="Millares [0] 3 2 5 3" xfId="2117"/>
    <cellStyle name="Millares [0] 3 2 5 2 2" xfId="2118"/>
    <cellStyle name="Millares [0] 3 2 6 3" xfId="2119"/>
    <cellStyle name="Millares [0] 3 2 6 2 2" xfId="2120"/>
    <cellStyle name="Millares [0] 3 2 7 2" xfId="2121"/>
    <cellStyle name="Millares [0] 3 3 6" xfId="2122"/>
    <cellStyle name="Millares [0] 3 3 2 4" xfId="2123"/>
    <cellStyle name="Millares [0] 3 3 2 2 3" xfId="2124"/>
    <cellStyle name="Millares [0] 3 3 2 2 2 2" xfId="2125"/>
    <cellStyle name="Millares [0] 3 3 2 3 2" xfId="2126"/>
    <cellStyle name="Millares [0] 3 3 3 4" xfId="2127"/>
    <cellStyle name="Millares [0] 3 3 3 2 3" xfId="2128"/>
    <cellStyle name="Millares [0] 3 3 3 2 2 2" xfId="2129"/>
    <cellStyle name="Millares [0] 3 3 3 3 2" xfId="2130"/>
    <cellStyle name="Millares [0] 3 3 4 3" xfId="2131"/>
    <cellStyle name="Millares [0] 3 3 4 2 2" xfId="2132"/>
    <cellStyle name="Millares [0] 3 3 5 2" xfId="2133"/>
    <cellStyle name="Millares [0] 3 4 4" xfId="2134"/>
    <cellStyle name="Millares [0] 3 4 2 3" xfId="2135"/>
    <cellStyle name="Millares [0] 3 4 2 2 2" xfId="2136"/>
    <cellStyle name="Millares [0] 3 4 3 2" xfId="2137"/>
    <cellStyle name="Millares [0] 3 5 4" xfId="2138"/>
    <cellStyle name="Millares [0] 3 5 2 3" xfId="2139"/>
    <cellStyle name="Millares [0] 3 5 2 2 2" xfId="2140"/>
    <cellStyle name="Millares [0] 3 5 3 2" xfId="2141"/>
    <cellStyle name="Millares [0] 3 6 3" xfId="2142"/>
    <cellStyle name="Millares [0] 3 6 2 2" xfId="2143"/>
    <cellStyle name="Millares [0] 3 7 3" xfId="2144"/>
    <cellStyle name="Millares [0] 3 7 2 2" xfId="2145"/>
    <cellStyle name="Millares [0] 3 8 2" xfId="2146"/>
    <cellStyle name="Millares [0] 4 9" xfId="2147"/>
    <cellStyle name="Millares [0] 4 2 8" xfId="2148"/>
    <cellStyle name="Millares [0] 4 2 2 6" xfId="2149"/>
    <cellStyle name="Millares [0] 4 2 2 2 4" xfId="2150"/>
    <cellStyle name="Millares [0] 4 2 2 2 2 3" xfId="2151"/>
    <cellStyle name="Millares [0] 4 2 2 2 2 2 2" xfId="2152"/>
    <cellStyle name="Millares [0] 4 2 2 2 3 2" xfId="2153"/>
    <cellStyle name="Millares [0] 4 2 2 3 4" xfId="2154"/>
    <cellStyle name="Millares [0] 4 2 2 3 2 3" xfId="2155"/>
    <cellStyle name="Millares [0] 4 2 2 3 2 2 2" xfId="2156"/>
    <cellStyle name="Millares [0] 4 2 2 3 3 2" xfId="2157"/>
    <cellStyle name="Millares [0] 4 2 2 4 3" xfId="2158"/>
    <cellStyle name="Millares [0] 4 2 2 4 2 2" xfId="2159"/>
    <cellStyle name="Millares [0] 4 2 2 5 2" xfId="2160"/>
    <cellStyle name="Millares [0] 4 2 3 4" xfId="2161"/>
    <cellStyle name="Millares [0] 4 2 3 2 3" xfId="2162"/>
    <cellStyle name="Millares [0] 4 2 3 2 2 2" xfId="2163"/>
    <cellStyle name="Millares [0] 4 2 3 3 2" xfId="2164"/>
    <cellStyle name="Millares [0] 4 2 4 4" xfId="2165"/>
    <cellStyle name="Millares [0] 4 2 4 2 3" xfId="2166"/>
    <cellStyle name="Millares [0] 4 2 4 2 2 2" xfId="2167"/>
    <cellStyle name="Millares [0] 4 2 4 3 2" xfId="2168"/>
    <cellStyle name="Millares [0] 4 2 5 3" xfId="2169"/>
    <cellStyle name="Millares [0] 4 2 5 2 2" xfId="2170"/>
    <cellStyle name="Millares [0] 4 2 6 3" xfId="2171"/>
    <cellStyle name="Millares [0] 4 2 6 2 2" xfId="2172"/>
    <cellStyle name="Millares [0] 4 2 7 2" xfId="2173"/>
    <cellStyle name="Millares [0] 4 3 6" xfId="2174"/>
    <cellStyle name="Millares [0] 4 3 2 4" xfId="2175"/>
    <cellStyle name="Millares [0] 4 3 2 2 3" xfId="2176"/>
    <cellStyle name="Millares [0] 4 3 2 2 2 2" xfId="2177"/>
    <cellStyle name="Millares [0] 4 3 2 3 2" xfId="2178"/>
    <cellStyle name="Millares [0] 4 3 3 4" xfId="2179"/>
    <cellStyle name="Millares [0] 4 3 3 2 3" xfId="2180"/>
    <cellStyle name="Millares [0] 4 3 3 2 2 2" xfId="2181"/>
    <cellStyle name="Millares [0] 4 3 3 3 2" xfId="2182"/>
    <cellStyle name="Millares [0] 4 3 4 3" xfId="2183"/>
    <cellStyle name="Millares [0] 4 3 4 2 2" xfId="2184"/>
    <cellStyle name="Millares [0] 4 3 5 2" xfId="2185"/>
    <cellStyle name="Millares [0] 4 4 4" xfId="2186"/>
    <cellStyle name="Millares [0] 4 4 2 3" xfId="2187"/>
    <cellStyle name="Millares [0] 4 4 2 2 2" xfId="2188"/>
    <cellStyle name="Millares [0] 4 4 3 2" xfId="2189"/>
    <cellStyle name="Millares [0] 4 5 4" xfId="2190"/>
    <cellStyle name="Millares [0] 4 5 2 3" xfId="2191"/>
    <cellStyle name="Millares [0] 4 5 2 2 2" xfId="2192"/>
    <cellStyle name="Millares [0] 4 5 3 2" xfId="2193"/>
    <cellStyle name="Millares [0] 4 6 3" xfId="2194"/>
    <cellStyle name="Millares [0] 4 6 2 2" xfId="2195"/>
    <cellStyle name="Millares [0] 4 7 3" xfId="2196"/>
    <cellStyle name="Millares [0] 4 7 2 2" xfId="2197"/>
    <cellStyle name="Millares [0] 4 8 2" xfId="2198"/>
    <cellStyle name="Millares [0] 5 8" xfId="2199"/>
    <cellStyle name="Millares [0] 5 2 6" xfId="2200"/>
    <cellStyle name="Millares [0] 5 2 2 4" xfId="2201"/>
    <cellStyle name="Millares [0] 5 2 2 2 3" xfId="2202"/>
    <cellStyle name="Millares [0] 5 2 2 2 2 2" xfId="2203"/>
    <cellStyle name="Millares [0] 5 2 2 3 2" xfId="2204"/>
    <cellStyle name="Millares [0] 5 2 3 4" xfId="2205"/>
    <cellStyle name="Millares [0] 5 2 3 2 3" xfId="2206"/>
    <cellStyle name="Millares [0] 5 2 3 2 2 2" xfId="2207"/>
    <cellStyle name="Millares [0] 5 2 3 3 2" xfId="2208"/>
    <cellStyle name="Millares [0] 5 2 4 3" xfId="2209"/>
    <cellStyle name="Millares [0] 5 2 4 2 2" xfId="2210"/>
    <cellStyle name="Millares [0] 5 2 5 2" xfId="2211"/>
    <cellStyle name="Millares [0] 5 3 4" xfId="2212"/>
    <cellStyle name="Millares [0] 5 3 2 3" xfId="2213"/>
    <cellStyle name="Millares [0] 5 3 2 2 2" xfId="2214"/>
    <cellStyle name="Millares [0] 5 3 3 2" xfId="2215"/>
    <cellStyle name="Millares [0] 5 4 4" xfId="2216"/>
    <cellStyle name="Millares [0] 5 4 2 3" xfId="2217"/>
    <cellStyle name="Millares [0] 5 4 2 2 2" xfId="2218"/>
    <cellStyle name="Millares [0] 5 4 3 2" xfId="2219"/>
    <cellStyle name="Millares [0] 5 5 3" xfId="2220"/>
    <cellStyle name="Millares [0] 5 5 2 2" xfId="2221"/>
    <cellStyle name="Millares [0] 5 6 3" xfId="2222"/>
    <cellStyle name="Millares [0] 5 6 2 2" xfId="2223"/>
    <cellStyle name="Millares [0] 5 7 2" xfId="2224"/>
    <cellStyle name="Millares [0] 6 8" xfId="2225"/>
    <cellStyle name="Millares [0] 6 2 6" xfId="2226"/>
    <cellStyle name="Millares [0] 6 2 2 4" xfId="2227"/>
    <cellStyle name="Millares [0] 6 2 2 2 3" xfId="2228"/>
    <cellStyle name="Millares [0] 6 2 2 2 2 2" xfId="2229"/>
    <cellStyle name="Millares [0] 6 2 2 3 2" xfId="2230"/>
    <cellStyle name="Millares [0] 6 2 3 4" xfId="2231"/>
    <cellStyle name="Millares [0] 6 2 3 2 3" xfId="2232"/>
    <cellStyle name="Millares [0] 6 2 3 2 2 2" xfId="2233"/>
    <cellStyle name="Millares [0] 6 2 3 3 2" xfId="2234"/>
    <cellStyle name="Millares [0] 6 2 4 3" xfId="2235"/>
    <cellStyle name="Millares [0] 6 2 4 2 2" xfId="2236"/>
    <cellStyle name="Millares [0] 6 2 5 2" xfId="2237"/>
    <cellStyle name="Millares [0] 6 3 4" xfId="2238"/>
    <cellStyle name="Millares [0] 6 3 2 3" xfId="2239"/>
    <cellStyle name="Millares [0] 6 3 2 2 2" xfId="2240"/>
    <cellStyle name="Millares [0] 6 3 3 2" xfId="2241"/>
    <cellStyle name="Millares [0] 6 4 4" xfId="2242"/>
    <cellStyle name="Millares [0] 6 4 2 3" xfId="2243"/>
    <cellStyle name="Millares [0] 6 4 2 2 2" xfId="2244"/>
    <cellStyle name="Millares [0] 6 4 3 2" xfId="2245"/>
    <cellStyle name="Millares [0] 6 5 3" xfId="2246"/>
    <cellStyle name="Millares [0] 6 5 2 2" xfId="2247"/>
    <cellStyle name="Millares [0] 6 6 3" xfId="2248"/>
    <cellStyle name="Millares [0] 6 6 2 2" xfId="2249"/>
    <cellStyle name="Millares [0] 6 7 2" xfId="2250"/>
    <cellStyle name="Millares 10 9" xfId="2251"/>
    <cellStyle name="Millares 10 2 6" xfId="2252"/>
    <cellStyle name="Millares 10 2 2 4" xfId="2253"/>
    <cellStyle name="Millares 10 2 2 2 3" xfId="2254"/>
    <cellStyle name="Millares 10 2 2 2 2 2" xfId="2255"/>
    <cellStyle name="Millares 10 2 2 3 2" xfId="2256"/>
    <cellStyle name="Millares 10 2 3 4" xfId="2257"/>
    <cellStyle name="Millares 10 2 3 2 3" xfId="2258"/>
    <cellStyle name="Millares 10 2 3 2 2 2" xfId="2259"/>
    <cellStyle name="Millares 10 2 3 3 2" xfId="2260"/>
    <cellStyle name="Millares 10 2 4 3" xfId="2261"/>
    <cellStyle name="Millares 10 2 4 2 2" xfId="2262"/>
    <cellStyle name="Millares 10 2 5 2" xfId="2263"/>
    <cellStyle name="Millares 10 3 4" xfId="2264"/>
    <cellStyle name="Millares 10 3 2 3" xfId="2265"/>
    <cellStyle name="Millares 10 3 2 2 2" xfId="2266"/>
    <cellStyle name="Millares 10 3 3 2" xfId="2267"/>
    <cellStyle name="Millares 10 4 4" xfId="2268"/>
    <cellStyle name="Millares 10 4 2 3" xfId="2269"/>
    <cellStyle name="Millares 10 4 2 2 2" xfId="2270"/>
    <cellStyle name="Millares 10 4 3 2" xfId="2271"/>
    <cellStyle name="Millares 10 5 3" xfId="2272"/>
    <cellStyle name="Millares 10 5 2 2" xfId="2273"/>
    <cellStyle name="Millares 10 6 3" xfId="2274"/>
    <cellStyle name="Millares 10 6 2 2" xfId="2275"/>
    <cellStyle name="Millares 10 7 2" xfId="2276"/>
    <cellStyle name="Millares 10 8 2" xfId="2277"/>
    <cellStyle name="Millares 11 9" xfId="2278"/>
    <cellStyle name="Millares 11 2 6" xfId="2279"/>
    <cellStyle name="Millares 11 2 2 4" xfId="2280"/>
    <cellStyle name="Millares 11 2 2 2 3" xfId="2281"/>
    <cellStyle name="Millares 11 2 2 2 2 2" xfId="2282"/>
    <cellStyle name="Millares 11 2 2 3 2" xfId="2283"/>
    <cellStyle name="Millares 11 2 3 4" xfId="2284"/>
    <cellStyle name="Millares 11 2 3 2 3" xfId="2285"/>
    <cellStyle name="Millares 11 2 3 2 2 2" xfId="2286"/>
    <cellStyle name="Millares 11 2 3 3 2" xfId="2287"/>
    <cellStyle name="Millares 11 2 4 3" xfId="2288"/>
    <cellStyle name="Millares 11 2 4 2 2" xfId="2289"/>
    <cellStyle name="Millares 11 2 5 2" xfId="2290"/>
    <cellStyle name="Millares 11 3 4" xfId="2291"/>
    <cellStyle name="Millares 11 3 2 3" xfId="2292"/>
    <cellStyle name="Millares 11 3 2 2 2" xfId="2293"/>
    <cellStyle name="Millares 11 3 3 2" xfId="2294"/>
    <cellStyle name="Millares 11 4 4" xfId="2295"/>
    <cellStyle name="Millares 11 4 2 3" xfId="2296"/>
    <cellStyle name="Millares 11 4 2 2 2" xfId="2297"/>
    <cellStyle name="Millares 11 4 3 2" xfId="2298"/>
    <cellStyle name="Millares 11 5 3" xfId="2299"/>
    <cellStyle name="Millares 11 5 2 2" xfId="2300"/>
    <cellStyle name="Millares 11 6 3" xfId="2301"/>
    <cellStyle name="Millares 11 6 2 2" xfId="2302"/>
    <cellStyle name="Millares 11 7 2" xfId="2303"/>
    <cellStyle name="Millares 11 8 2" xfId="2304"/>
    <cellStyle name="Millares 12 4" xfId="2305"/>
    <cellStyle name="Millares 13 8" xfId="2306"/>
    <cellStyle name="Millares 13 2 6" xfId="2307"/>
    <cellStyle name="Millares 13 2 2 4" xfId="2308"/>
    <cellStyle name="Millares 13 2 2 2 3" xfId="2309"/>
    <cellStyle name="Millares 13 2 2 2 2 2" xfId="2310"/>
    <cellStyle name="Millares 13 2 2 3 2" xfId="2311"/>
    <cellStyle name="Millares 13 2 3 4" xfId="2312"/>
    <cellStyle name="Millares 13 2 3 2 3" xfId="2313"/>
    <cellStyle name="Millares 13 2 3 2 2 2" xfId="2314"/>
    <cellStyle name="Millares 13 2 3 3 2" xfId="2315"/>
    <cellStyle name="Millares 13 2 4 3" xfId="2316"/>
    <cellStyle name="Millares 13 2 4 2 2" xfId="2317"/>
    <cellStyle name="Millares 13 2 5 2" xfId="2318"/>
    <cellStyle name="Millares 13 3 4" xfId="2319"/>
    <cellStyle name="Millares 13 3 2 3" xfId="2320"/>
    <cellStyle name="Millares 13 3 2 2 2" xfId="2321"/>
    <cellStyle name="Millares 13 3 3 2" xfId="2322"/>
    <cellStyle name="Millares 13 4 4" xfId="2323"/>
    <cellStyle name="Millares 13 4 2 3" xfId="2324"/>
    <cellStyle name="Millares 13 4 2 2 2" xfId="2325"/>
    <cellStyle name="Millares 13 4 3 2" xfId="2326"/>
    <cellStyle name="Millares 13 5 3" xfId="2327"/>
    <cellStyle name="Millares 13 5 2 2" xfId="2328"/>
    <cellStyle name="Millares 13 6 3" xfId="2329"/>
    <cellStyle name="Millares 13 6 2 2" xfId="2330"/>
    <cellStyle name="Millares 13 7 2" xfId="2331"/>
    <cellStyle name="Millares 14 3" xfId="2332"/>
    <cellStyle name="Millares 14 2 2" xfId="2333"/>
    <cellStyle name="Millares 15 4" xfId="2334"/>
    <cellStyle name="Millares 15 2 3" xfId="2335"/>
    <cellStyle name="Millares 15 2 2 2" xfId="2336"/>
    <cellStyle name="Millares 15 3 2" xfId="2337"/>
    <cellStyle name="Millares 16 2" xfId="2338"/>
    <cellStyle name="Millares 17 2" xfId="2339"/>
    <cellStyle name="Millares 18 2" xfId="2340"/>
    <cellStyle name="Millares 19 2" xfId="2341"/>
    <cellStyle name="Millares 20 4" xfId="2342"/>
    <cellStyle name="Millares 20 2 3" xfId="2343"/>
    <cellStyle name="Millares 20 2 2 2" xfId="2344"/>
    <cellStyle name="Millares 20 3 2" xfId="2345"/>
    <cellStyle name="Millares 21 4" xfId="2346"/>
    <cellStyle name="Millares 21 2 3" xfId="2347"/>
    <cellStyle name="Millares 21 2 2 2" xfId="2348"/>
    <cellStyle name="Millares 21 3 2" xfId="2349"/>
    <cellStyle name="Millares 22 4" xfId="2350"/>
    <cellStyle name="Millares 22 2 3" xfId="2351"/>
    <cellStyle name="Millares 22 2 2 2" xfId="2352"/>
    <cellStyle name="Millares 22 3 2" xfId="2353"/>
    <cellStyle name="Millares 23 4" xfId="2354"/>
    <cellStyle name="Millares 23 2 3" xfId="2355"/>
    <cellStyle name="Millares 23 2 2 2" xfId="2356"/>
    <cellStyle name="Millares 23 3 2" xfId="2357"/>
    <cellStyle name="Millares 24 2" xfId="2358"/>
    <cellStyle name="Millares 25 2" xfId="2359"/>
    <cellStyle name="Millares 26 2" xfId="2360"/>
    <cellStyle name="Millares 27 3" xfId="2361"/>
    <cellStyle name="Millares 27 2 2" xfId="2362"/>
    <cellStyle name="Millares 3 4" xfId="2363"/>
    <cellStyle name="Millares 3 2 3" xfId="2364"/>
    <cellStyle name="Millares 3 2 2 2" xfId="2365"/>
    <cellStyle name="Millares 3 3 2" xfId="2366"/>
    <cellStyle name="Millares 4 4" xfId="2367"/>
    <cellStyle name="Millares 4 2 3" xfId="2368"/>
    <cellStyle name="Millares 4 2 2 2" xfId="2369"/>
    <cellStyle name="Millares 4 3 2" xfId="2370"/>
    <cellStyle name="Millares 5 9" xfId="2371"/>
    <cellStyle name="Millares 5 2 8" xfId="2372"/>
    <cellStyle name="Millares 5 2 2 6" xfId="2373"/>
    <cellStyle name="Millares 5 2 2 2 4" xfId="2374"/>
    <cellStyle name="Millares 5 2 2 2 2 3" xfId="2375"/>
    <cellStyle name="Millares 5 2 2 2 2 2 2" xfId="2376"/>
    <cellStyle name="Millares 5 2 2 2 3 2" xfId="2377"/>
    <cellStyle name="Millares 5 2 2 3 4" xfId="2378"/>
    <cellStyle name="Millares 5 2 2 3 2 3" xfId="2379"/>
    <cellStyle name="Millares 5 2 2 3 2 2 2" xfId="2380"/>
    <cellStyle name="Millares 5 2 2 3 3 2" xfId="2381"/>
    <cellStyle name="Millares 5 2 2 4 3" xfId="2382"/>
    <cellStyle name="Millares 5 2 2 4 2 2" xfId="2383"/>
    <cellStyle name="Millares 5 2 2 5 2" xfId="2384"/>
    <cellStyle name="Millares 5 2 3 4" xfId="2385"/>
    <cellStyle name="Millares 5 2 3 2 3" xfId="2386"/>
    <cellStyle name="Millares 5 2 3 2 2 2" xfId="2387"/>
    <cellStyle name="Millares 5 2 3 3 2" xfId="2388"/>
    <cellStyle name="Millares 5 2 4 4" xfId="2389"/>
    <cellStyle name="Millares 5 2 4 2 3" xfId="2390"/>
    <cellStyle name="Millares 5 2 4 2 2 2" xfId="2391"/>
    <cellStyle name="Millares 5 2 4 3 2" xfId="2392"/>
    <cellStyle name="Millares 5 2 5 3" xfId="2393"/>
    <cellStyle name="Millares 5 2 5 2 2" xfId="2394"/>
    <cellStyle name="Millares 5 2 6 3" xfId="2395"/>
    <cellStyle name="Millares 5 2 6 2 2" xfId="2396"/>
    <cellStyle name="Millares 5 2 7 2" xfId="2397"/>
    <cellStyle name="Millares 5 3 6" xfId="2398"/>
    <cellStyle name="Millares 5 3 2 4" xfId="2399"/>
    <cellStyle name="Millares 5 3 2 2 3" xfId="2400"/>
    <cellStyle name="Millares 5 3 2 2 2 2" xfId="2401"/>
    <cellStyle name="Millares 5 3 2 3 2" xfId="2402"/>
    <cellStyle name="Millares 5 3 3 4" xfId="2403"/>
    <cellStyle name="Millares 5 3 3 2 3" xfId="2404"/>
    <cellStyle name="Millares 5 3 3 2 2 2" xfId="2405"/>
    <cellStyle name="Millares 5 3 3 3 2" xfId="2406"/>
    <cellStyle name="Millares 5 3 4 3" xfId="2407"/>
    <cellStyle name="Millares 5 3 4 2 2" xfId="2408"/>
    <cellStyle name="Millares 5 3 5 2" xfId="2409"/>
    <cellStyle name="Millares 5 4 4" xfId="2410"/>
    <cellStyle name="Millares 5 4 2 3" xfId="2411"/>
    <cellStyle name="Millares 5 4 2 2 2" xfId="2412"/>
    <cellStyle name="Millares 5 4 3 2" xfId="2413"/>
    <cellStyle name="Millares 5 5 4" xfId="2414"/>
    <cellStyle name="Millares 5 5 2 3" xfId="2415"/>
    <cellStyle name="Millares 5 5 2 2 2" xfId="2416"/>
    <cellStyle name="Millares 5 5 3 2" xfId="2417"/>
    <cellStyle name="Millares 5 6 3" xfId="2418"/>
    <cellStyle name="Millares 5 6 2 2" xfId="2419"/>
    <cellStyle name="Millares 5 7 3" xfId="2420"/>
    <cellStyle name="Millares 5 7 2 2" xfId="2421"/>
    <cellStyle name="Millares 5 8 2" xfId="2422"/>
    <cellStyle name="Millares 6 9" xfId="2423"/>
    <cellStyle name="Millares 6 2 8" xfId="2424"/>
    <cellStyle name="Millares 6 2 2 6" xfId="2425"/>
    <cellStyle name="Millares 6 2 2 2 4" xfId="2426"/>
    <cellStyle name="Millares 6 2 2 2 2 3" xfId="2427"/>
    <cellStyle name="Millares 6 2 2 2 2 2 2" xfId="2428"/>
    <cellStyle name="Millares 6 2 2 2 3 2" xfId="2429"/>
    <cellStyle name="Millares 6 2 2 3 4" xfId="2430"/>
    <cellStyle name="Millares 6 2 2 3 2 3" xfId="2431"/>
    <cellStyle name="Millares 6 2 2 3 2 2 2" xfId="2432"/>
    <cellStyle name="Millares 6 2 2 3 3 2" xfId="2433"/>
    <cellStyle name="Millares 6 2 2 4 3" xfId="2434"/>
    <cellStyle name="Millares 6 2 2 4 2 2" xfId="2435"/>
    <cellStyle name="Millares 6 2 2 5 2" xfId="2436"/>
    <cellStyle name="Millares 6 2 3 4" xfId="2437"/>
    <cellStyle name="Millares 6 2 3 2 3" xfId="2438"/>
    <cellStyle name="Millares 6 2 3 2 2 2" xfId="2439"/>
    <cellStyle name="Millares 6 2 3 3 2" xfId="2440"/>
    <cellStyle name="Millares 6 2 4 4" xfId="2441"/>
    <cellStyle name="Millares 6 2 4 2 3" xfId="2442"/>
    <cellStyle name="Millares 6 2 4 2 2 2" xfId="2443"/>
    <cellStyle name="Millares 6 2 4 3 2" xfId="2444"/>
    <cellStyle name="Millares 6 2 5 3" xfId="2445"/>
    <cellStyle name="Millares 6 2 5 2 2" xfId="2446"/>
    <cellStyle name="Millares 6 2 6 3" xfId="2447"/>
    <cellStyle name="Millares 6 2 6 2 2" xfId="2448"/>
    <cellStyle name="Millares 6 2 7 2" xfId="2449"/>
    <cellStyle name="Millares 6 3 6" xfId="2450"/>
    <cellStyle name="Millares 6 3 2 4" xfId="2451"/>
    <cellStyle name="Millares 6 3 2 2 3" xfId="2452"/>
    <cellStyle name="Millares 6 3 2 2 2 2" xfId="2453"/>
    <cellStyle name="Millares 6 3 2 3 2" xfId="2454"/>
    <cellStyle name="Millares 6 3 3 4" xfId="2455"/>
    <cellStyle name="Millares 6 3 3 2 3" xfId="2456"/>
    <cellStyle name="Millares 6 3 3 2 2 2" xfId="2457"/>
    <cellStyle name="Millares 6 3 3 3 2" xfId="2458"/>
    <cellStyle name="Millares 6 3 4 3" xfId="2459"/>
    <cellStyle name="Millares 6 3 4 2 2" xfId="2460"/>
    <cellStyle name="Millares 6 3 5 2" xfId="2461"/>
    <cellStyle name="Millares 6 4 4" xfId="2462"/>
    <cellStyle name="Millares 6 4 2 3" xfId="2463"/>
    <cellStyle name="Millares 6 4 2 2 2" xfId="2464"/>
    <cellStyle name="Millares 6 4 3 2" xfId="2465"/>
    <cellStyle name="Millares 6 5 4" xfId="2466"/>
    <cellStyle name="Millares 6 5 2 3" xfId="2467"/>
    <cellStyle name="Millares 6 5 2 2 2" xfId="2468"/>
    <cellStyle name="Millares 6 5 3 2" xfId="2469"/>
    <cellStyle name="Millares 6 6 3" xfId="2470"/>
    <cellStyle name="Millares 6 6 2 2" xfId="2471"/>
    <cellStyle name="Millares 6 7 3" xfId="2472"/>
    <cellStyle name="Millares 6 7 2 2" xfId="2473"/>
    <cellStyle name="Millares 6 8 2" xfId="2474"/>
    <cellStyle name="Millares 7 9" xfId="2475"/>
    <cellStyle name="Millares 7 2 8" xfId="2476"/>
    <cellStyle name="Millares 7 2 2 6" xfId="2477"/>
    <cellStyle name="Millares 7 2 2 2 4" xfId="2478"/>
    <cellStyle name="Millares 7 2 2 2 2 3" xfId="2479"/>
    <cellStyle name="Millares 7 2 2 2 2 2 2" xfId="2480"/>
    <cellStyle name="Millares 7 2 2 2 3 2" xfId="2481"/>
    <cellStyle name="Millares 7 2 2 3 4" xfId="2482"/>
    <cellStyle name="Millares 7 2 2 3 2 3" xfId="2483"/>
    <cellStyle name="Millares 7 2 2 3 2 2 2" xfId="2484"/>
    <cellStyle name="Millares 7 2 2 3 3 2" xfId="2485"/>
    <cellStyle name="Millares 7 2 2 4 3" xfId="2486"/>
    <cellStyle name="Millares 7 2 2 4 2 2" xfId="2487"/>
    <cellStyle name="Millares 7 2 2 5 2" xfId="2488"/>
    <cellStyle name="Millares 7 2 3 4" xfId="2489"/>
    <cellStyle name="Millares 7 2 3 2 3" xfId="2490"/>
    <cellStyle name="Millares 7 2 3 2 2 2" xfId="2491"/>
    <cellStyle name="Millares 7 2 3 3 2" xfId="2492"/>
    <cellStyle name="Millares 7 2 4 4" xfId="2493"/>
    <cellStyle name="Millares 7 2 4 2 3" xfId="2494"/>
    <cellStyle name="Millares 7 2 4 2 2 2" xfId="2495"/>
    <cellStyle name="Millares 7 2 4 3 2" xfId="2496"/>
    <cellStyle name="Millares 7 2 5 3" xfId="2497"/>
    <cellStyle name="Millares 7 2 5 2 2" xfId="2498"/>
    <cellStyle name="Millares 7 2 6 3" xfId="2499"/>
    <cellStyle name="Millares 7 2 6 2 2" xfId="2500"/>
    <cellStyle name="Millares 7 2 7 2" xfId="2501"/>
    <cellStyle name="Millares 7 3 6" xfId="2502"/>
    <cellStyle name="Millares 7 3 2 4" xfId="2503"/>
    <cellStyle name="Millares 7 3 2 2 3" xfId="2504"/>
    <cellStyle name="Millares 7 3 2 2 2 2" xfId="2505"/>
    <cellStyle name="Millares 7 3 2 3 2" xfId="2506"/>
    <cellStyle name="Millares 7 3 3 4" xfId="2507"/>
    <cellStyle name="Millares 7 3 3 2 3" xfId="2508"/>
    <cellStyle name="Millares 7 3 3 2 2 2" xfId="2509"/>
    <cellStyle name="Millares 7 3 3 3 2" xfId="2510"/>
    <cellStyle name="Millares 7 3 4 3" xfId="2511"/>
    <cellStyle name="Millares 7 3 4 2 2" xfId="2512"/>
    <cellStyle name="Millares 7 3 5 2" xfId="2513"/>
    <cellStyle name="Millares 7 4 4" xfId="2514"/>
    <cellStyle name="Millares 7 4 2 3" xfId="2515"/>
    <cellStyle name="Millares 7 4 2 2 2" xfId="2516"/>
    <cellStyle name="Millares 7 4 3 2" xfId="2517"/>
    <cellStyle name="Millares 7 5 4" xfId="2518"/>
    <cellStyle name="Millares 7 5 2 3" xfId="2519"/>
    <cellStyle name="Millares 7 5 2 2 2" xfId="2520"/>
    <cellStyle name="Millares 7 5 3 2" xfId="2521"/>
    <cellStyle name="Millares 7 6 3" xfId="2522"/>
    <cellStyle name="Millares 7 6 2 2" xfId="2523"/>
    <cellStyle name="Millares 7 7 3" xfId="2524"/>
    <cellStyle name="Millares 7 7 2 2" xfId="2525"/>
    <cellStyle name="Millares 7 8 2" xfId="2526"/>
    <cellStyle name="Millares 8 9" xfId="2527"/>
    <cellStyle name="Millares 8 2 8" xfId="2528"/>
    <cellStyle name="Millares 8 2 2 6" xfId="2529"/>
    <cellStyle name="Millares 8 2 2 2 4" xfId="2530"/>
    <cellStyle name="Millares 8 2 2 2 2 3" xfId="2531"/>
    <cellStyle name="Millares 8 2 2 2 2 2 2" xfId="2532"/>
    <cellStyle name="Millares 8 2 2 2 3 2" xfId="2533"/>
    <cellStyle name="Millares 8 2 2 3 4" xfId="2534"/>
    <cellStyle name="Millares 8 2 2 3 2 3" xfId="2535"/>
    <cellStyle name="Millares 8 2 2 3 2 2 2" xfId="2536"/>
    <cellStyle name="Millares 8 2 2 3 3 2" xfId="2537"/>
    <cellStyle name="Millares 8 2 2 4 3" xfId="2538"/>
    <cellStyle name="Millares 8 2 2 4 2 2" xfId="2539"/>
    <cellStyle name="Millares 8 2 2 5 2" xfId="2540"/>
    <cellStyle name="Millares 8 2 3 4" xfId="2541"/>
    <cellStyle name="Millares 8 2 3 2 3" xfId="2542"/>
    <cellStyle name="Millares 8 2 3 2 2 2" xfId="2543"/>
    <cellStyle name="Millares 8 2 3 3 2" xfId="2544"/>
    <cellStyle name="Millares 8 2 4 4" xfId="2545"/>
    <cellStyle name="Millares 8 2 4 2 3" xfId="2546"/>
    <cellStyle name="Millares 8 2 4 2 2 2" xfId="2547"/>
    <cellStyle name="Millares 8 2 4 3 2" xfId="2548"/>
    <cellStyle name="Millares 8 2 5 3" xfId="2549"/>
    <cellStyle name="Millares 8 2 5 2 2" xfId="2550"/>
    <cellStyle name="Millares 8 2 6 3" xfId="2551"/>
    <cellStyle name="Millares 8 2 6 2 2" xfId="2552"/>
    <cellStyle name="Millares 8 2 7 2" xfId="2553"/>
    <cellStyle name="Millares 8 3 6" xfId="2554"/>
    <cellStyle name="Millares 8 3 2 4" xfId="2555"/>
    <cellStyle name="Millares 8 3 2 2 3" xfId="2556"/>
    <cellStyle name="Millares 8 3 2 2 2 2" xfId="2557"/>
    <cellStyle name="Millares 8 3 2 3 2" xfId="2558"/>
    <cellStyle name="Millares 8 3 3 4" xfId="2559"/>
    <cellStyle name="Millares 8 3 3 2 3" xfId="2560"/>
    <cellStyle name="Millares 8 3 3 2 2 2" xfId="2561"/>
    <cellStyle name="Millares 8 3 3 3 2" xfId="2562"/>
    <cellStyle name="Millares 8 3 4 3" xfId="2563"/>
    <cellStyle name="Millares 8 3 4 2 2" xfId="2564"/>
    <cellStyle name="Millares 8 3 5 2" xfId="2565"/>
    <cellStyle name="Millares 8 4 4" xfId="2566"/>
    <cellStyle name="Millares 8 4 2 3" xfId="2567"/>
    <cellStyle name="Millares 8 4 2 2 2" xfId="2568"/>
    <cellStyle name="Millares 8 4 3 2" xfId="2569"/>
    <cellStyle name="Millares 8 5 4" xfId="2570"/>
    <cellStyle name="Millares 8 5 2 3" xfId="2571"/>
    <cellStyle name="Millares 8 5 2 2 2" xfId="2572"/>
    <cellStyle name="Millares 8 5 3 2" xfId="2573"/>
    <cellStyle name="Millares 8 6 3" xfId="2574"/>
    <cellStyle name="Millares 8 6 2 2" xfId="2575"/>
    <cellStyle name="Millares 8 7 3" xfId="2576"/>
    <cellStyle name="Millares 8 7 2 2" xfId="2577"/>
    <cellStyle name="Millares 8 8 2" xfId="2578"/>
    <cellStyle name="Millares 9 4" xfId="2579"/>
    <cellStyle name="Millares 9 2 3" xfId="2580"/>
    <cellStyle name="Millares 9 2 2 2" xfId="2581"/>
    <cellStyle name="Millares 9 3 2" xfId="2582"/>
    <cellStyle name="Moneda 2 5" xfId="2583"/>
    <cellStyle name="Moneda 2 2 3" xfId="2584"/>
    <cellStyle name="Moneda 2 2 2 2" xfId="2585"/>
    <cellStyle name="Moneda 2 3 2" xfId="2586"/>
    <cellStyle name="Moneda 3 2" xfId="2587"/>
    <cellStyle name="Output 2 5" xfId="2588"/>
    <cellStyle name="Output 2 2 2" xfId="2589"/>
    <cellStyle name="Output 2 3 3" xfId="2590"/>
    <cellStyle name="Output 2 3 2 2" xfId="2591"/>
    <cellStyle name="Output 2 4 2" xfId="2592"/>
    <cellStyle name="Total 2 3" xfId="2593"/>
    <cellStyle name="Total 2 2 5" xfId="2594"/>
    <cellStyle name="Total 2 2 2 2" xfId="2595"/>
    <cellStyle name="Total 2 2 3 3" xfId="2596"/>
    <cellStyle name="Total 2 2 3 2 2" xfId="2597"/>
    <cellStyle name="Total 2 2 4 2" xfId="2598"/>
    <cellStyle name="Total 3 3" xfId="2599"/>
    <cellStyle name="Vírgula 2 2 2" xfId="2600"/>
    <cellStyle name="Wrap Bold 2" xfId="2601"/>
    <cellStyle name="Normal 133" xfId="2602"/>
    <cellStyle name="Porcentaje 19" xfId="2603"/>
    <cellStyle name="Millares 29" xfId="2604"/>
    <cellStyle name="Normal 133 2" xfId="2605"/>
    <cellStyle name="Millares 35" xfId="2606"/>
    <cellStyle name="Millares 30" xfId="2607"/>
    <cellStyle name="Millares 37" xfId="2608"/>
    <cellStyle name="Millares 34" xfId="2609"/>
    <cellStyle name="Millares 32" xfId="2610"/>
    <cellStyle name="Millares 31" xfId="2611"/>
    <cellStyle name="Millares 33" xfId="2612"/>
    <cellStyle name="Normal 133 3" xfId="2613"/>
    <cellStyle name="Millares 36" xfId="2614"/>
    <cellStyle name="Millares 38" xfId="2615"/>
    <cellStyle name="Millares 39" xfId="2616"/>
    <cellStyle name="Millares 40" xfId="2617"/>
    <cellStyle name="Millares 41" xfId="2618"/>
    <cellStyle name="Millares 42" xfId="2619"/>
    <cellStyle name="Millares 43" xfId="2620"/>
    <cellStyle name="Millares 44" xfId="2621"/>
    <cellStyle name="Millares 45" xfId="2622"/>
    <cellStyle name="Millares 46" xfId="2623"/>
    <cellStyle name="Millares 47" xfId="2624"/>
    <cellStyle name="Millares 48" xfId="26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ence-my.sharepoint.com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  <sheetName val="BB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 topLeftCell="A1"/>
  </sheetViews>
  <sheetFormatPr defaultColWidth="11.421875" defaultRowHeight="15"/>
  <cols>
    <col min="2" max="2" width="47.7109375" style="78" bestFit="1" customWidth="1"/>
    <col min="3" max="4" width="13.28125" style="136" customWidth="1"/>
    <col min="5" max="5" width="9.421875" style="137" customWidth="1"/>
    <col min="6" max="7" width="13.28125" style="136" customWidth="1"/>
    <col min="8" max="8" width="9.421875" style="137" customWidth="1"/>
  </cols>
  <sheetData>
    <row r="3" spans="2:8" ht="16.2" thickBot="1">
      <c r="B3" s="113"/>
      <c r="C3" s="237" t="s">
        <v>147</v>
      </c>
      <c r="D3" s="237"/>
      <c r="E3" s="117"/>
      <c r="F3" s="235">
        <v>2019</v>
      </c>
      <c r="G3" s="235"/>
      <c r="H3" s="117"/>
    </row>
    <row r="4" spans="2:8" ht="15">
      <c r="B4" s="113"/>
      <c r="C4" s="116"/>
      <c r="D4" s="116"/>
      <c r="E4" s="117"/>
      <c r="F4" s="116"/>
      <c r="G4" s="116"/>
      <c r="H4" s="117"/>
    </row>
    <row r="5" spans="2:8" ht="15">
      <c r="B5" s="138" t="s">
        <v>148</v>
      </c>
      <c r="C5" s="139" t="s">
        <v>149</v>
      </c>
      <c r="D5" s="140" t="s">
        <v>150</v>
      </c>
      <c r="E5" s="141" t="s">
        <v>0</v>
      </c>
      <c r="F5" s="139" t="s">
        <v>149</v>
      </c>
      <c r="G5" s="140" t="s">
        <v>150</v>
      </c>
      <c r="H5" s="141" t="s">
        <v>0</v>
      </c>
    </row>
    <row r="6" spans="2:8" ht="15">
      <c r="B6" s="143" t="s">
        <v>97</v>
      </c>
      <c r="C6" s="176" t="e">
        <f>+#REF!</f>
        <v>#REF!</v>
      </c>
      <c r="D6" s="177">
        <v>264976.60675824236</v>
      </c>
      <c r="E6" s="146" t="e">
        <f>+C6/D6-1</f>
        <v>#REF!</v>
      </c>
      <c r="F6" s="178" t="e">
        <f>+#REF!</f>
        <v>#REF!</v>
      </c>
      <c r="G6" s="179">
        <v>969282.9117582424</v>
      </c>
      <c r="H6" s="146" t="e">
        <f aca="true" t="shared" si="0" ref="H6:H9">+F6/G6-1</f>
        <v>#REF!</v>
      </c>
    </row>
    <row r="7" spans="2:8" ht="15">
      <c r="B7" s="118" t="s">
        <v>98</v>
      </c>
      <c r="C7" s="182" t="e">
        <f>+#REF!</f>
        <v>#REF!</v>
      </c>
      <c r="D7" s="183">
        <f>D10*D8/(1-D9)</f>
        <v>706.0695149511872</v>
      </c>
      <c r="E7" s="150" t="e">
        <f aca="true" t="shared" si="1" ref="E7:E9">+C7/D7-1</f>
        <v>#REF!</v>
      </c>
      <c r="F7" s="181" t="e">
        <f>+#REF!</f>
        <v>#REF!</v>
      </c>
      <c r="G7" s="180">
        <v>855.1985168795215</v>
      </c>
      <c r="H7" s="150" t="e">
        <f t="shared" si="0"/>
        <v>#REF!</v>
      </c>
    </row>
    <row r="8" spans="2:8" ht="15">
      <c r="B8" s="118" t="s">
        <v>151</v>
      </c>
      <c r="C8" s="130" t="e">
        <f>+#REF!</f>
        <v>#REF!</v>
      </c>
      <c r="D8" s="152">
        <v>1.1</v>
      </c>
      <c r="E8" s="150" t="e">
        <f t="shared" si="1"/>
        <v>#REF!</v>
      </c>
      <c r="F8" s="130" t="e">
        <f>+#REF!</f>
        <v>#REF!</v>
      </c>
      <c r="G8" s="152">
        <v>1.12</v>
      </c>
      <c r="H8" s="150" t="e">
        <f t="shared" si="0"/>
        <v>#REF!</v>
      </c>
    </row>
    <row r="9" spans="2:8" ht="15">
      <c r="B9" s="119" t="s">
        <v>152</v>
      </c>
      <c r="C9" s="117" t="e">
        <f>+#REF!</f>
        <v>#REF!</v>
      </c>
      <c r="D9" s="153">
        <v>0.32</v>
      </c>
      <c r="E9" s="150" t="e">
        <f t="shared" si="1"/>
        <v>#REF!</v>
      </c>
      <c r="F9" s="117" t="e">
        <f>+#REF!</f>
        <v>#REF!</v>
      </c>
      <c r="G9" s="153">
        <v>0.32295334459920483</v>
      </c>
      <c r="H9" s="150" t="e">
        <f t="shared" si="0"/>
        <v>#REF!</v>
      </c>
    </row>
    <row r="10" spans="2:8" ht="15">
      <c r="B10" s="118" t="s">
        <v>118</v>
      </c>
      <c r="C10" s="182" t="e">
        <f>+#REF!</f>
        <v>#REF!</v>
      </c>
      <c r="D10" s="183">
        <f>((D13-D12)*1000000/D6)+D11</f>
        <v>436.4793365152793</v>
      </c>
      <c r="E10" s="150" t="e">
        <f>+C10/D10-1</f>
        <v>#REF!</v>
      </c>
      <c r="F10" s="181" t="e">
        <f>+#REF!</f>
        <v>#REF!</v>
      </c>
      <c r="G10" s="180">
        <f>G7/G8*(1-G9)</f>
        <v>516.9725853187505</v>
      </c>
      <c r="H10" s="150" t="e">
        <f>+F10/G10-1</f>
        <v>#REF!</v>
      </c>
    </row>
    <row r="11" spans="2:8" ht="15">
      <c r="B11" s="122" t="s">
        <v>89</v>
      </c>
      <c r="C11" s="184" t="e">
        <f>+#REF!</f>
        <v>#REF!</v>
      </c>
      <c r="D11" s="185">
        <v>395</v>
      </c>
      <c r="E11" s="150" t="e">
        <f>+C11/D11-1</f>
        <v>#REF!</v>
      </c>
      <c r="F11" s="186" t="e">
        <f>+#REF!</f>
        <v>#REF!</v>
      </c>
      <c r="G11" s="174">
        <v>388.9820344326696</v>
      </c>
      <c r="H11" s="150" t="e">
        <f aca="true" t="shared" si="2" ref="H11:H13">+F11/G11-1</f>
        <v>#REF!</v>
      </c>
    </row>
    <row r="12" spans="2:8" s="135" customFormat="1" ht="15">
      <c r="B12" s="121" t="s">
        <v>167</v>
      </c>
      <c r="C12" s="124">
        <v>-6.5</v>
      </c>
      <c r="D12" s="155">
        <v>-6</v>
      </c>
      <c r="E12" s="150">
        <f>+C12/D12-1</f>
        <v>0.08333333333333326</v>
      </c>
      <c r="F12" s="124">
        <v>-30</v>
      </c>
      <c r="G12" s="155">
        <v>-29.1</v>
      </c>
      <c r="H12" s="150">
        <f t="shared" si="2"/>
        <v>0.030927835051546282</v>
      </c>
    </row>
    <row r="13" spans="2:9" ht="15">
      <c r="B13" s="122" t="s">
        <v>53</v>
      </c>
      <c r="C13" s="123" t="e">
        <f>+#REF!</f>
        <v>#REF!</v>
      </c>
      <c r="D13" s="154">
        <v>4.99105384040196</v>
      </c>
      <c r="E13" s="150" t="e">
        <f>+C13/D13-1</f>
        <v>#REF!</v>
      </c>
      <c r="F13" s="124" t="e">
        <f>+#REF!</f>
        <v>#REF!</v>
      </c>
      <c r="G13" s="155">
        <f>((G10-G11)*G6/1000000)+G12-5</f>
        <v>89.95905384040196</v>
      </c>
      <c r="H13" s="150" t="e">
        <f t="shared" si="2"/>
        <v>#REF!</v>
      </c>
      <c r="I13" s="175"/>
    </row>
    <row r="14" spans="2:8" ht="15">
      <c r="B14" s="121"/>
      <c r="C14" s="127"/>
      <c r="D14" s="127"/>
      <c r="E14" s="117"/>
      <c r="F14" s="124"/>
      <c r="G14" s="124"/>
      <c r="H14" s="117"/>
    </row>
    <row r="15" spans="2:8" ht="16.2" thickBot="1">
      <c r="B15" s="113"/>
      <c r="C15" s="236" t="s">
        <v>147</v>
      </c>
      <c r="D15" s="236"/>
      <c r="E15" s="117"/>
      <c r="F15" s="235">
        <v>2019</v>
      </c>
      <c r="G15" s="235"/>
      <c r="H15" s="117"/>
    </row>
    <row r="16" spans="2:8" ht="15">
      <c r="B16" s="114" t="s">
        <v>153</v>
      </c>
      <c r="C16" s="128" t="s">
        <v>149</v>
      </c>
      <c r="D16" s="158" t="s">
        <v>150</v>
      </c>
      <c r="E16" s="142" t="s">
        <v>0</v>
      </c>
      <c r="F16" s="125" t="s">
        <v>149</v>
      </c>
      <c r="G16" s="159" t="s">
        <v>150</v>
      </c>
      <c r="H16" s="142" t="s">
        <v>0</v>
      </c>
    </row>
    <row r="17" spans="2:8" ht="15">
      <c r="B17" s="143" t="s">
        <v>112</v>
      </c>
      <c r="C17" s="144" t="e">
        <f>+#REF!</f>
        <v>#REF!</v>
      </c>
      <c r="D17" s="145">
        <v>231833.21766955464</v>
      </c>
      <c r="E17" s="146" t="e">
        <f aca="true" t="shared" si="3" ref="E17:E19">+C17/D17-1</f>
        <v>#REF!</v>
      </c>
      <c r="F17" s="147" t="e">
        <f>+#REF!</f>
        <v>#REF!</v>
      </c>
      <c r="G17" s="148">
        <v>1015167.5558511546</v>
      </c>
      <c r="H17" s="146" t="e">
        <f aca="true" t="shared" si="4" ref="H17:H19">+F17/G17-1</f>
        <v>#REF!</v>
      </c>
    </row>
    <row r="18" spans="2:8" ht="15">
      <c r="B18" s="118" t="s">
        <v>154</v>
      </c>
      <c r="C18" s="126" t="e">
        <f>+#REF!</f>
        <v>#REF!</v>
      </c>
      <c r="D18" s="149">
        <v>50.187424526506604</v>
      </c>
      <c r="E18" s="150" t="e">
        <f t="shared" si="3"/>
        <v>#REF!</v>
      </c>
      <c r="F18" s="123" t="e">
        <f>+#REF!</f>
        <v>#REF!</v>
      </c>
      <c r="G18" s="151">
        <v>50.187424526506604</v>
      </c>
      <c r="H18" s="150" t="e">
        <f t="shared" si="4"/>
        <v>#REF!</v>
      </c>
    </row>
    <row r="19" spans="2:8" ht="15">
      <c r="B19" s="119" t="s">
        <v>53</v>
      </c>
      <c r="C19" s="126" t="e">
        <f>+#REF!</f>
        <v>#REF!</v>
      </c>
      <c r="D19" s="149">
        <v>16.860375205358878</v>
      </c>
      <c r="E19" s="150" t="e">
        <f t="shared" si="3"/>
        <v>#REF!</v>
      </c>
      <c r="F19" s="123" t="e">
        <f>+#REF!</f>
        <v>#REF!</v>
      </c>
      <c r="G19" s="151">
        <v>58.41137520535888</v>
      </c>
      <c r="H19" s="150" t="e">
        <f t="shared" si="4"/>
        <v>#REF!</v>
      </c>
    </row>
    <row r="20" spans="2:8" ht="15">
      <c r="B20" s="118"/>
      <c r="C20" s="126"/>
      <c r="D20" s="126"/>
      <c r="E20" s="117"/>
      <c r="F20" s="123"/>
      <c r="G20" s="123"/>
      <c r="H20" s="117"/>
    </row>
    <row r="21" spans="2:8" ht="16.2" thickBot="1">
      <c r="B21" s="113"/>
      <c r="C21" s="236" t="s">
        <v>147</v>
      </c>
      <c r="D21" s="236"/>
      <c r="E21" s="117"/>
      <c r="F21" s="235">
        <v>2019</v>
      </c>
      <c r="G21" s="235"/>
      <c r="H21" s="117"/>
    </row>
    <row r="22" spans="2:8" ht="15">
      <c r="B22" s="114" t="s">
        <v>104</v>
      </c>
      <c r="C22" s="162" t="s">
        <v>149</v>
      </c>
      <c r="D22" s="158" t="s">
        <v>150</v>
      </c>
      <c r="E22" s="142" t="s">
        <v>0</v>
      </c>
      <c r="F22" s="125" t="s">
        <v>149</v>
      </c>
      <c r="G22" s="159" t="s">
        <v>150</v>
      </c>
      <c r="H22" s="142" t="s">
        <v>0</v>
      </c>
    </row>
    <row r="23" spans="1:8" ht="15">
      <c r="A23" s="6"/>
      <c r="B23" s="160" t="s">
        <v>155</v>
      </c>
      <c r="C23" s="123" t="e">
        <f>+#REF!</f>
        <v>#REF!</v>
      </c>
      <c r="D23" s="145">
        <v>152.98643799788476</v>
      </c>
      <c r="E23" s="146" t="e">
        <f aca="true" t="shared" si="5" ref="E23:E26">+C23/D23-1</f>
        <v>#REF!</v>
      </c>
      <c r="F23" s="147" t="e">
        <f>+#REF!</f>
        <v>#REF!</v>
      </c>
      <c r="G23" s="148">
        <v>740.0804379978848</v>
      </c>
      <c r="H23" s="146" t="e">
        <f aca="true" t="shared" si="6" ref="H23:H26">+F23/G23-1</f>
        <v>#REF!</v>
      </c>
    </row>
    <row r="24" spans="2:8" ht="15">
      <c r="B24" s="118" t="s">
        <v>53</v>
      </c>
      <c r="C24" s="123" t="e">
        <f>+#REF!</f>
        <v>#REF!</v>
      </c>
      <c r="D24" s="149">
        <v>21.477388292999493</v>
      </c>
      <c r="E24" s="150" t="e">
        <f t="shared" si="5"/>
        <v>#REF!</v>
      </c>
      <c r="F24" s="123" t="e">
        <f>+#REF!</f>
        <v>#REF!</v>
      </c>
      <c r="G24" s="151">
        <v>147.99438829299947</v>
      </c>
      <c r="H24" s="150" t="e">
        <f t="shared" si="6"/>
        <v>#REF!</v>
      </c>
    </row>
    <row r="25" spans="2:8" ht="15">
      <c r="B25" s="87" t="s">
        <v>3</v>
      </c>
      <c r="C25" s="123" t="e">
        <f>+#REF!</f>
        <v>#REF!</v>
      </c>
      <c r="D25" s="149">
        <v>6.464194072914523</v>
      </c>
      <c r="E25" s="150" t="e">
        <f t="shared" si="5"/>
        <v>#REF!</v>
      </c>
      <c r="F25" s="123" t="e">
        <f>+#REF!</f>
        <v>#REF!</v>
      </c>
      <c r="G25" s="151">
        <v>62.38219407291451</v>
      </c>
      <c r="H25" s="150" t="e">
        <f t="shared" si="6"/>
        <v>#REF!</v>
      </c>
    </row>
    <row r="26" spans="2:8" ht="15">
      <c r="B26" s="87" t="s">
        <v>156</v>
      </c>
      <c r="C26" s="123" t="e">
        <f>+#REF!</f>
        <v>#REF!</v>
      </c>
      <c r="D26" s="151">
        <v>-8.072077427010356</v>
      </c>
      <c r="E26" s="150" t="e">
        <f t="shared" si="5"/>
        <v>#REF!</v>
      </c>
      <c r="F26" s="123" t="e">
        <f>+#REF!</f>
        <v>#REF!</v>
      </c>
      <c r="G26" s="151">
        <v>22.05042257298963</v>
      </c>
      <c r="H26" s="150" t="e">
        <f t="shared" si="6"/>
        <v>#REF!</v>
      </c>
    </row>
    <row r="27" spans="2:8" ht="15">
      <c r="B27" s="161"/>
      <c r="C27" s="156"/>
      <c r="D27" s="156"/>
      <c r="E27" s="117"/>
      <c r="F27" s="157"/>
      <c r="G27" s="157"/>
      <c r="H27" s="117"/>
    </row>
    <row r="28" spans="2:8" ht="16.2" thickBot="1">
      <c r="B28" s="114"/>
      <c r="C28" s="236" t="s">
        <v>147</v>
      </c>
      <c r="D28" s="236"/>
      <c r="E28" s="117"/>
      <c r="F28" s="235">
        <v>2019</v>
      </c>
      <c r="G28" s="235"/>
      <c r="H28" s="117"/>
    </row>
    <row r="29" spans="2:8" ht="15">
      <c r="B29" s="138" t="s">
        <v>157</v>
      </c>
      <c r="C29" s="162" t="s">
        <v>149</v>
      </c>
      <c r="D29" s="163" t="s">
        <v>150</v>
      </c>
      <c r="E29" s="141" t="s">
        <v>0</v>
      </c>
      <c r="F29" s="164" t="s">
        <v>149</v>
      </c>
      <c r="G29" s="165" t="s">
        <v>150</v>
      </c>
      <c r="H29" s="141" t="s">
        <v>0</v>
      </c>
    </row>
    <row r="30" spans="2:8" ht="15">
      <c r="B30" s="119" t="s">
        <v>53</v>
      </c>
      <c r="C30" s="123" t="e">
        <f>+#REF!</f>
        <v>#REF!</v>
      </c>
      <c r="D30" s="149">
        <v>21.477388292999493</v>
      </c>
      <c r="E30" s="150" t="e">
        <f aca="true" t="shared" si="7" ref="E30:E34">+C30/D30-1</f>
        <v>#REF!</v>
      </c>
      <c r="F30" s="123" t="e">
        <f>+#REF!</f>
        <v>#REF!</v>
      </c>
      <c r="G30" s="151">
        <v>147.99438829299947</v>
      </c>
      <c r="H30" s="150" t="e">
        <f>+F30/G30-1</f>
        <v>#REF!</v>
      </c>
    </row>
    <row r="31" spans="2:8" ht="15">
      <c r="B31" s="118" t="s">
        <v>158</v>
      </c>
      <c r="C31" s="123" t="e">
        <f>+#REF!</f>
        <v>#REF!</v>
      </c>
      <c r="D31" s="149">
        <v>6.586919394397557</v>
      </c>
      <c r="E31" s="150" t="e">
        <f t="shared" si="7"/>
        <v>#REF!</v>
      </c>
      <c r="F31" s="123" t="e">
        <f>+#REF!</f>
        <v>#REF!</v>
      </c>
      <c r="G31" s="151">
        <v>1.46991939439756</v>
      </c>
      <c r="H31" s="150" t="e">
        <f aca="true" t="shared" si="8" ref="H31:H37">+F31/G31-1</f>
        <v>#REF!</v>
      </c>
    </row>
    <row r="32" spans="1:8" ht="15">
      <c r="A32" s="85"/>
      <c r="B32" s="161" t="s">
        <v>159</v>
      </c>
      <c r="C32" s="123" t="e">
        <f>+#REF!</f>
        <v>#REF!</v>
      </c>
      <c r="D32" s="167">
        <v>-0.9988710978925877</v>
      </c>
      <c r="E32" s="150" t="e">
        <f>+C32/D32-1</f>
        <v>#REF!</v>
      </c>
      <c r="F32" s="157" t="e">
        <f>+#REF!</f>
        <v>#REF!</v>
      </c>
      <c r="G32" s="167">
        <v>-7.75116880326347</v>
      </c>
      <c r="H32" s="150" t="e">
        <f t="shared" si="8"/>
        <v>#REF!</v>
      </c>
    </row>
    <row r="33" spans="2:8" ht="15">
      <c r="B33" s="120" t="s">
        <v>160</v>
      </c>
      <c r="C33" s="123" t="e">
        <f>+#REF!</f>
        <v>#REF!</v>
      </c>
      <c r="D33" s="167">
        <v>-8</v>
      </c>
      <c r="E33" s="150" t="e">
        <f>+C33/D33-1</f>
        <v>#REF!</v>
      </c>
      <c r="F33" s="123" t="e">
        <f>+#REF!</f>
        <v>#REF!</v>
      </c>
      <c r="G33" s="151">
        <v>-26.2</v>
      </c>
      <c r="H33" s="150" t="e">
        <f t="shared" si="8"/>
        <v>#REF!</v>
      </c>
    </row>
    <row r="34" spans="1:8" ht="15">
      <c r="A34" s="85"/>
      <c r="B34" s="168" t="s">
        <v>161</v>
      </c>
      <c r="C34" s="123" t="e">
        <f>+#REF!</f>
        <v>#REF!</v>
      </c>
      <c r="D34" s="167">
        <v>-68.44448211180946</v>
      </c>
      <c r="E34" s="150" t="e">
        <f t="shared" si="7"/>
        <v>#REF!</v>
      </c>
      <c r="F34" s="157" t="e">
        <f>+#REF!</f>
        <v>#REF!</v>
      </c>
      <c r="G34" s="167">
        <v>-282</v>
      </c>
      <c r="H34" s="150" t="e">
        <f t="shared" si="8"/>
        <v>#REF!</v>
      </c>
    </row>
    <row r="35" spans="1:8" ht="15">
      <c r="A35" s="85"/>
      <c r="B35" s="161" t="s">
        <v>162</v>
      </c>
      <c r="C35" s="123" t="e">
        <f>+#REF!</f>
        <v>#REF!</v>
      </c>
      <c r="D35" s="166"/>
      <c r="E35" s="150"/>
      <c r="F35" s="157" t="e">
        <f>+#REF!</f>
        <v>#REF!</v>
      </c>
      <c r="G35" s="167"/>
      <c r="H35" s="150"/>
    </row>
    <row r="36" spans="2:8" ht="15">
      <c r="B36" s="168" t="s">
        <v>113</v>
      </c>
      <c r="C36" s="123" t="e">
        <f>+#REF!</f>
        <v>#REF!</v>
      </c>
      <c r="D36" s="167">
        <f>D30+D31+D32+D33+D34</f>
        <v>-49.379045522305</v>
      </c>
      <c r="E36" s="150" t="e">
        <f aca="true" t="shared" si="9" ref="E36">+C36/D36-1</f>
        <v>#REF!</v>
      </c>
      <c r="F36" s="157" t="e">
        <f>+#REF!</f>
        <v>#REF!</v>
      </c>
      <c r="G36" s="167">
        <f>G30+G31+G32+G33+G34</f>
        <v>-166.48686111586647</v>
      </c>
      <c r="H36" s="150" t="e">
        <f t="shared" si="8"/>
        <v>#REF!</v>
      </c>
    </row>
    <row r="37" spans="2:8" ht="15">
      <c r="B37" s="120" t="s">
        <v>163</v>
      </c>
      <c r="C37" s="123" t="e">
        <f>+#REF!</f>
        <v>#REF!</v>
      </c>
      <c r="D37" s="166"/>
      <c r="E37" s="150"/>
      <c r="F37" s="123" t="e">
        <f>+#REF!</f>
        <v>#REF!</v>
      </c>
      <c r="G37" s="151">
        <v>-24.34675057505031</v>
      </c>
      <c r="H37" s="150" t="e">
        <f t="shared" si="8"/>
        <v>#REF!</v>
      </c>
    </row>
    <row r="38" spans="2:8" ht="15">
      <c r="B38" s="27"/>
      <c r="C38" s="129"/>
      <c r="D38" s="129"/>
      <c r="E38" s="169"/>
      <c r="F38" s="170"/>
      <c r="G38" s="170"/>
      <c r="H38" s="169"/>
    </row>
    <row r="39" spans="2:8" s="135" customFormat="1" ht="16.2" thickBot="1">
      <c r="B39" s="27"/>
      <c r="C39" s="117"/>
      <c r="D39" s="117"/>
      <c r="E39" s="117"/>
      <c r="F39" s="235">
        <v>2019</v>
      </c>
      <c r="G39" s="235"/>
      <c r="H39" s="117"/>
    </row>
    <row r="40" spans="2:8" ht="15">
      <c r="B40" s="138" t="s">
        <v>164</v>
      </c>
      <c r="C40" s="117"/>
      <c r="D40" s="117"/>
      <c r="E40" s="117"/>
      <c r="F40" s="164" t="s">
        <v>149</v>
      </c>
      <c r="G40" s="165" t="s">
        <v>150</v>
      </c>
      <c r="H40" s="141" t="s">
        <v>0</v>
      </c>
    </row>
    <row r="41" spans="2:8" ht="15">
      <c r="B41" s="119" t="s">
        <v>165</v>
      </c>
      <c r="C41" s="117"/>
      <c r="D41" s="117"/>
      <c r="E41" s="117"/>
      <c r="F41" s="123">
        <v>512.7</v>
      </c>
      <c r="G41" s="151">
        <v>546</v>
      </c>
      <c r="H41" s="150">
        <v>-0.06939904732582403</v>
      </c>
    </row>
    <row r="42" spans="2:8" ht="15">
      <c r="B42" s="161" t="s">
        <v>166</v>
      </c>
      <c r="C42" s="117"/>
      <c r="D42" s="117"/>
      <c r="E42" s="117"/>
      <c r="F42" s="157" t="e">
        <f>+F41/F30</f>
        <v>#REF!</v>
      </c>
      <c r="G42" s="167">
        <f>+G41/G30</f>
        <v>3.6893290772554734</v>
      </c>
      <c r="H42" s="150">
        <v>-0.027025939445906588</v>
      </c>
    </row>
    <row r="43" spans="2:8" ht="15">
      <c r="B43" s="115"/>
      <c r="C43" s="117"/>
      <c r="D43" s="117"/>
      <c r="E43" s="117"/>
      <c r="F43" s="116"/>
      <c r="G43" s="116"/>
      <c r="H43" s="117"/>
    </row>
    <row r="44" spans="2:8" ht="15">
      <c r="B44" s="115"/>
      <c r="C44" s="116"/>
      <c r="D44" s="116"/>
      <c r="E44" s="117"/>
      <c r="F44" s="116"/>
      <c r="G44" s="116"/>
      <c r="H44" s="117"/>
    </row>
    <row r="45" spans="2:8" ht="15">
      <c r="B45" s="115"/>
      <c r="C45" s="116"/>
      <c r="D45" s="116"/>
      <c r="E45" s="117"/>
      <c r="F45" s="116"/>
      <c r="G45" s="116"/>
      <c r="H45" s="117"/>
    </row>
    <row r="46" spans="2:8" ht="15">
      <c r="B46" s="115"/>
      <c r="C46" s="116"/>
      <c r="D46" s="116"/>
      <c r="E46" s="117"/>
      <c r="F46" s="116"/>
      <c r="G46" s="116"/>
      <c r="H46" s="117"/>
    </row>
    <row r="47" spans="2:8" ht="15">
      <c r="B47" s="115"/>
      <c r="C47" s="116"/>
      <c r="D47" s="116"/>
      <c r="E47" s="117"/>
      <c r="F47" s="116"/>
      <c r="G47" s="116"/>
      <c r="H47" s="117"/>
    </row>
    <row r="48" spans="2:8" ht="15">
      <c r="B48" s="115"/>
      <c r="C48" s="116"/>
      <c r="D48" s="116"/>
      <c r="E48" s="117"/>
      <c r="F48" s="116"/>
      <c r="G48" s="116"/>
      <c r="H48" s="117"/>
    </row>
    <row r="49" spans="2:8" ht="15">
      <c r="B49" s="115"/>
      <c r="C49" s="116"/>
      <c r="D49" s="116"/>
      <c r="E49" s="117"/>
      <c r="F49" s="116"/>
      <c r="G49" s="116"/>
      <c r="H49" s="117"/>
    </row>
    <row r="50" spans="2:8" ht="15">
      <c r="B50" s="115"/>
      <c r="C50" s="116"/>
      <c r="D50" s="116"/>
      <c r="E50" s="117"/>
      <c r="F50" s="116"/>
      <c r="G50" s="116"/>
      <c r="H50" s="117"/>
    </row>
    <row r="52" spans="2:8" ht="14.4">
      <c r="B52" s="171"/>
      <c r="C52" s="172"/>
      <c r="D52" s="172"/>
      <c r="E52" s="173"/>
      <c r="F52" s="172"/>
      <c r="G52" s="172"/>
      <c r="H52" s="173"/>
    </row>
    <row r="53" spans="2:8" ht="14.4">
      <c r="B53" s="171"/>
      <c r="C53" s="172"/>
      <c r="D53" s="172"/>
      <c r="E53" s="173"/>
      <c r="F53" s="172"/>
      <c r="G53" s="172"/>
      <c r="H53" s="173"/>
    </row>
    <row r="54" spans="2:8" ht="14.4">
      <c r="B54" s="171"/>
      <c r="C54" s="172"/>
      <c r="D54" s="172"/>
      <c r="E54" s="173"/>
      <c r="F54" s="172"/>
      <c r="G54" s="172"/>
      <c r="H54" s="173"/>
    </row>
    <row r="55" spans="2:8" ht="14.4">
      <c r="B55" s="171"/>
      <c r="C55" s="172"/>
      <c r="D55" s="172"/>
      <c r="E55" s="173"/>
      <c r="F55" s="172"/>
      <c r="G55" s="172"/>
      <c r="H55" s="173"/>
    </row>
    <row r="56" spans="2:8" ht="14.4">
      <c r="B56" s="171"/>
      <c r="C56" s="172"/>
      <c r="D56" s="172"/>
      <c r="E56" s="173"/>
      <c r="F56" s="172"/>
      <c r="G56" s="172"/>
      <c r="H56" s="173"/>
    </row>
    <row r="57" spans="2:8" ht="14.4">
      <c r="B57" s="171"/>
      <c r="C57" s="172"/>
      <c r="D57" s="172"/>
      <c r="E57" s="173"/>
      <c r="F57" s="172"/>
      <c r="G57" s="172"/>
      <c r="H57" s="173"/>
    </row>
    <row r="58" spans="2:8" ht="14.4">
      <c r="B58" s="171"/>
      <c r="C58" s="172"/>
      <c r="D58" s="172"/>
      <c r="E58" s="173"/>
      <c r="F58" s="172"/>
      <c r="G58" s="172"/>
      <c r="H58" s="173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000396251678"/>
  </sheetPr>
  <dimension ref="A1:AN426"/>
  <sheetViews>
    <sheetView showGridLines="0" tabSelected="1" workbookViewId="0" topLeftCell="A1">
      <pane xSplit="1" topLeftCell="B1" activePane="topRight" state="frozen"/>
      <selection pane="topRight" activeCell="A9" sqref="A9"/>
    </sheetView>
  </sheetViews>
  <sheetFormatPr defaultColWidth="11.421875" defaultRowHeight="15" outlineLevelCol="1"/>
  <cols>
    <col min="1" max="1" width="54.7109375" style="16" customWidth="1"/>
    <col min="2" max="2" width="2.28125" style="46" customWidth="1"/>
    <col min="3" max="6" width="11.57421875" style="8" hidden="1" customWidth="1" outlineLevel="1"/>
    <col min="7" max="7" width="11.57421875" style="15" customWidth="1" collapsed="1"/>
    <col min="8" max="11" width="11.57421875" style="8" hidden="1" customWidth="1" outlineLevel="1"/>
    <col min="12" max="12" width="11.57421875" style="15" customWidth="1" collapsed="1"/>
    <col min="13" max="16" width="11.57421875" style="8" hidden="1" customWidth="1" outlineLevel="1"/>
    <col min="17" max="17" width="11.57421875" style="15" customWidth="1" collapsed="1"/>
    <col min="18" max="21" width="11.57421875" style="8" hidden="1" customWidth="1" outlineLevel="1"/>
    <col min="22" max="22" width="11.57421875" style="15" customWidth="1" collapsed="1"/>
    <col min="23" max="26" width="11.57421875" style="8" hidden="1" customWidth="1" outlineLevel="1"/>
    <col min="27" max="27" width="11.57421875" style="15" customWidth="1" collapsed="1"/>
    <col min="28" max="31" width="11.57421875" style="8" hidden="1" customWidth="1" outlineLevel="1"/>
    <col min="32" max="32" width="11.57421875" style="15" customWidth="1" collapsed="1"/>
    <col min="33" max="36" width="11.57421875" style="8" hidden="1" customWidth="1" outlineLevel="1"/>
    <col min="37" max="37" width="11.57421875" style="15" customWidth="1" collapsed="1"/>
    <col min="38" max="40" width="11.57421875" style="8" customWidth="1"/>
  </cols>
  <sheetData>
    <row r="1" spans="1:40" ht="16.2" thickBot="1">
      <c r="A1" s="230" t="s">
        <v>109</v>
      </c>
      <c r="B1" s="88"/>
      <c r="C1" s="233" t="s">
        <v>6</v>
      </c>
      <c r="D1" s="233" t="s">
        <v>94</v>
      </c>
      <c r="E1" s="233" t="s">
        <v>95</v>
      </c>
      <c r="F1" s="233" t="s">
        <v>1</v>
      </c>
      <c r="G1" s="231">
        <v>2015</v>
      </c>
      <c r="H1" s="233" t="s">
        <v>5</v>
      </c>
      <c r="I1" s="233" t="s">
        <v>106</v>
      </c>
      <c r="J1" s="233" t="s">
        <v>107</v>
      </c>
      <c r="K1" s="233" t="s">
        <v>108</v>
      </c>
      <c r="L1" s="231">
        <v>2016</v>
      </c>
      <c r="M1" s="233" t="s">
        <v>115</v>
      </c>
      <c r="N1" s="233" t="s">
        <v>119</v>
      </c>
      <c r="O1" s="233" t="s">
        <v>120</v>
      </c>
      <c r="P1" s="233" t="s">
        <v>122</v>
      </c>
      <c r="Q1" s="231">
        <v>2017</v>
      </c>
      <c r="R1" s="233" t="s">
        <v>123</v>
      </c>
      <c r="S1" s="233" t="s">
        <v>126</v>
      </c>
      <c r="T1" s="233" t="s">
        <v>128</v>
      </c>
      <c r="U1" s="233" t="s">
        <v>131</v>
      </c>
      <c r="V1" s="231">
        <v>2018</v>
      </c>
      <c r="W1" s="233" t="s">
        <v>133</v>
      </c>
      <c r="X1" s="233" t="s">
        <v>144</v>
      </c>
      <c r="Y1" s="233" t="s">
        <v>145</v>
      </c>
      <c r="Z1" s="233" t="s">
        <v>147</v>
      </c>
      <c r="AA1" s="231">
        <v>2019</v>
      </c>
      <c r="AB1" s="233" t="s">
        <v>170</v>
      </c>
      <c r="AC1" s="233" t="s">
        <v>173</v>
      </c>
      <c r="AD1" s="233" t="s">
        <v>175</v>
      </c>
      <c r="AE1" s="233" t="s">
        <v>177</v>
      </c>
      <c r="AF1" s="231">
        <v>2020</v>
      </c>
      <c r="AG1" s="233" t="s">
        <v>179</v>
      </c>
      <c r="AH1" s="233" t="s">
        <v>181</v>
      </c>
      <c r="AI1" s="233" t="s">
        <v>183</v>
      </c>
      <c r="AJ1" s="233" t="s">
        <v>184</v>
      </c>
      <c r="AK1" s="231">
        <v>2021</v>
      </c>
      <c r="AL1" s="233" t="s">
        <v>186</v>
      </c>
      <c r="AM1" s="233" t="s">
        <v>187</v>
      </c>
      <c r="AN1" s="233" t="s">
        <v>189</v>
      </c>
    </row>
    <row r="2" spans="1:40" ht="15">
      <c r="A2" s="19" t="s">
        <v>98</v>
      </c>
      <c r="B2" s="19"/>
      <c r="C2" s="204">
        <v>749.5</v>
      </c>
      <c r="D2" s="204">
        <v>779.5286666666667</v>
      </c>
      <c r="E2" s="204">
        <v>803.6958888888889</v>
      </c>
      <c r="F2" s="204">
        <v>802.7620000000001</v>
      </c>
      <c r="G2" s="216">
        <v>782.9526969696971</v>
      </c>
      <c r="H2" s="204">
        <v>764.2553333333334</v>
      </c>
      <c r="I2" s="204">
        <v>694.95</v>
      </c>
      <c r="J2" s="204">
        <v>671.9609090909089</v>
      </c>
      <c r="K2" s="204">
        <v>655.119</v>
      </c>
      <c r="L2" s="216">
        <v>696.7895833333333</v>
      </c>
      <c r="M2" s="204">
        <v>679.39</v>
      </c>
      <c r="N2" s="204">
        <v>782.85</v>
      </c>
      <c r="O2" s="204">
        <v>872.3553846153851</v>
      </c>
      <c r="P2" s="204">
        <v>938.5</v>
      </c>
      <c r="Q2" s="105">
        <v>817.7</v>
      </c>
      <c r="R2" s="204">
        <v>1008.36</v>
      </c>
      <c r="S2" s="204">
        <v>1044.4</v>
      </c>
      <c r="T2" s="204">
        <v>1050</v>
      </c>
      <c r="U2" s="204">
        <v>1045.8498437499995</v>
      </c>
      <c r="V2" s="105">
        <v>1037.2815294117647</v>
      </c>
      <c r="W2" s="204">
        <v>994.6750793650785</v>
      </c>
      <c r="X2" s="204">
        <v>938.5949999999999</v>
      </c>
      <c r="Y2" s="204">
        <v>816.52</v>
      </c>
      <c r="Z2" s="204">
        <v>696.6889062</v>
      </c>
      <c r="AA2" s="105">
        <v>860.14</v>
      </c>
      <c r="AB2" s="204">
        <v>680</v>
      </c>
      <c r="AC2" s="204">
        <v>680.35</v>
      </c>
      <c r="AD2" s="204">
        <v>680</v>
      </c>
      <c r="AE2" s="204">
        <v>680</v>
      </c>
      <c r="AF2" s="105">
        <v>680.082</v>
      </c>
      <c r="AG2" s="204">
        <v>759.878</v>
      </c>
      <c r="AH2" s="204">
        <v>998.65</v>
      </c>
      <c r="AI2" s="204">
        <v>1136.157</v>
      </c>
      <c r="AJ2" s="204">
        <v>1140</v>
      </c>
      <c r="AK2" s="105">
        <v>1010.616092</v>
      </c>
      <c r="AL2" s="204">
        <v>1150.386</v>
      </c>
      <c r="AM2" s="204">
        <v>1241.347</v>
      </c>
      <c r="AN2" s="204">
        <v>1366.3</v>
      </c>
    </row>
    <row r="3" spans="1:40" ht="15">
      <c r="A3" s="1" t="s">
        <v>33</v>
      </c>
      <c r="B3" s="5"/>
      <c r="C3" s="20">
        <v>1.1293627998131253</v>
      </c>
      <c r="D3" s="20">
        <v>1.1004406306231698</v>
      </c>
      <c r="E3" s="204">
        <v>1.112903347404774</v>
      </c>
      <c r="F3" s="20">
        <v>1.0999753357084134</v>
      </c>
      <c r="G3" s="51">
        <v>1.1094354943786306</v>
      </c>
      <c r="H3" s="20">
        <v>1.1017815522852656</v>
      </c>
      <c r="I3" s="20">
        <v>1.129195275428658</v>
      </c>
      <c r="J3" s="20">
        <v>1.1158335964655162</v>
      </c>
      <c r="K3" s="20">
        <v>1.0836628760978018</v>
      </c>
      <c r="L3" s="51">
        <v>1.1072144009940925</v>
      </c>
      <c r="M3" s="20">
        <v>1.0617459523660686</v>
      </c>
      <c r="N3" s="20">
        <v>1.0978893485730314</v>
      </c>
      <c r="O3" s="20">
        <v>1.1697257689701304</v>
      </c>
      <c r="P3" s="20">
        <v>1.1768025078369906</v>
      </c>
      <c r="Q3" s="98">
        <v>1.1300442233278054</v>
      </c>
      <c r="R3" s="20">
        <v>1.2251220736050077</v>
      </c>
      <c r="S3" s="20">
        <v>1.1973068987667719</v>
      </c>
      <c r="T3" s="20">
        <v>1.1621167313478982</v>
      </c>
      <c r="U3" s="20">
        <v>1.1441316459937083</v>
      </c>
      <c r="V3" s="98">
        <v>1.180633545173876</v>
      </c>
      <c r="W3" s="20">
        <v>1.1371265296612323</v>
      </c>
      <c r="X3" s="20">
        <v>1.1228031755672878</v>
      </c>
      <c r="Y3" s="20">
        <v>1.1160209667388794</v>
      </c>
      <c r="Z3" s="20">
        <v>1.1051502155767272</v>
      </c>
      <c r="AA3" s="98">
        <v>1.1215218921949566</v>
      </c>
      <c r="AB3" s="20">
        <v>1.102</v>
      </c>
      <c r="AC3" s="20">
        <v>1.0978823385127798</v>
      </c>
      <c r="AD3" s="20">
        <v>1.1642932431300081</v>
      </c>
      <c r="AE3" s="20">
        <v>1.1881797086862926</v>
      </c>
      <c r="AF3" s="98">
        <v>1.1215441518540326</v>
      </c>
      <c r="AG3" s="20">
        <v>1.2083305505465394</v>
      </c>
      <c r="AH3" s="20">
        <v>1.2046586810456097</v>
      </c>
      <c r="AI3" s="20">
        <v>1.1808620764918274</v>
      </c>
      <c r="AJ3" s="20">
        <v>1.1466471133158922</v>
      </c>
      <c r="AK3" s="98">
        <v>1.1815017089781241</v>
      </c>
      <c r="AL3" s="20">
        <v>1.1238222143201155</v>
      </c>
      <c r="AM3" s="20">
        <v>1.0695504577275174</v>
      </c>
      <c r="AN3" s="20">
        <v>1.013801291088521</v>
      </c>
    </row>
    <row r="4" spans="1:40" ht="15">
      <c r="A4" s="4" t="s">
        <v>99</v>
      </c>
      <c r="B4" s="5"/>
      <c r="C4" s="21">
        <v>663.6485637069144</v>
      </c>
      <c r="D4" s="21">
        <v>708.3786666666666</v>
      </c>
      <c r="E4" s="21">
        <v>722.1614444444444</v>
      </c>
      <c r="F4" s="21">
        <v>729.8</v>
      </c>
      <c r="G4" s="52">
        <v>705.7216944444444</v>
      </c>
      <c r="H4" s="21">
        <v>695.1</v>
      </c>
      <c r="I4" s="21">
        <v>614.694</v>
      </c>
      <c r="J4" s="21">
        <v>602.205303030303</v>
      </c>
      <c r="K4" s="21">
        <v>604.5413333333335</v>
      </c>
      <c r="L4" s="52">
        <v>629.3176666666667</v>
      </c>
      <c r="M4" s="21">
        <v>639.88</v>
      </c>
      <c r="N4" s="21">
        <v>713.05</v>
      </c>
      <c r="O4" s="21">
        <v>745.7776923076926</v>
      </c>
      <c r="P4" s="21">
        <v>797.5</v>
      </c>
      <c r="Q4" s="99">
        <v>723.6</v>
      </c>
      <c r="R4" s="21">
        <v>823.07</v>
      </c>
      <c r="S4" s="21">
        <v>872.27</v>
      </c>
      <c r="T4" s="21">
        <v>903.5236923076928</v>
      </c>
      <c r="U4" s="21">
        <v>914.0992187499993</v>
      </c>
      <c r="V4" s="99">
        <v>878.5804313725481</v>
      </c>
      <c r="W4" s="21">
        <v>874.7268253968252</v>
      </c>
      <c r="X4" s="21">
        <v>835.9390322580642</v>
      </c>
      <c r="Y4" s="21">
        <v>731.635</v>
      </c>
      <c r="Z4" s="21">
        <v>630.402</v>
      </c>
      <c r="AA4" s="99">
        <v>766.94</v>
      </c>
      <c r="AB4" s="21">
        <v>617.059891107078</v>
      </c>
      <c r="AC4" s="21">
        <v>619.693</v>
      </c>
      <c r="AD4" s="21">
        <v>584.0453030303031</v>
      </c>
      <c r="AE4" s="21">
        <v>572.304</v>
      </c>
      <c r="AF4" s="99">
        <v>606.380051</v>
      </c>
      <c r="AG4" s="21">
        <v>628.866</v>
      </c>
      <c r="AH4" s="21">
        <v>828.99</v>
      </c>
      <c r="AI4" s="21">
        <v>962.142</v>
      </c>
      <c r="AJ4" s="21">
        <v>994.203</v>
      </c>
      <c r="AK4" s="99">
        <v>855.3657471</v>
      </c>
      <c r="AL4" s="21">
        <v>1023.637</v>
      </c>
      <c r="AM4" s="21">
        <v>1160.625</v>
      </c>
      <c r="AN4" s="21">
        <v>1347.7</v>
      </c>
    </row>
    <row r="5" spans="3:40" ht="16.2" thickBot="1">
      <c r="C5" s="6"/>
      <c r="D5" s="6"/>
      <c r="E5" s="6"/>
      <c r="F5" s="6"/>
      <c r="G5"/>
      <c r="H5" s="6"/>
      <c r="I5" s="6"/>
      <c r="J5" s="6"/>
      <c r="K5" s="6"/>
      <c r="L5"/>
      <c r="M5" s="6"/>
      <c r="N5" s="6"/>
      <c r="O5" s="6"/>
      <c r="P5" s="6"/>
      <c r="Q5"/>
      <c r="R5" s="6"/>
      <c r="S5" s="6"/>
      <c r="T5" s="6"/>
      <c r="U5" s="6"/>
      <c r="V5"/>
      <c r="W5" s="6"/>
      <c r="X5" s="6"/>
      <c r="Y5" s="6"/>
      <c r="Z5" s="6"/>
      <c r="AA5" s="135"/>
      <c r="AB5" s="6"/>
      <c r="AC5" s="6"/>
      <c r="AD5" s="6"/>
      <c r="AE5" s="6"/>
      <c r="AF5" s="135"/>
      <c r="AG5" s="6"/>
      <c r="AH5" s="6"/>
      <c r="AI5" s="6"/>
      <c r="AJ5" s="6"/>
      <c r="AK5" s="195"/>
      <c r="AL5" s="6"/>
      <c r="AM5" s="6"/>
      <c r="AN5" s="6"/>
    </row>
    <row r="6" spans="1:40" ht="16.2" thickBot="1">
      <c r="A6" s="230" t="s">
        <v>192</v>
      </c>
      <c r="B6" s="88"/>
      <c r="C6" s="233" t="str">
        <f aca="true" t="shared" si="0" ref="C6:F6">C1</f>
        <v>1T15</v>
      </c>
      <c r="D6" s="233" t="str">
        <f t="shared" si="0"/>
        <v>2T15</v>
      </c>
      <c r="E6" s="233" t="str">
        <f t="shared" si="0"/>
        <v>3T15</v>
      </c>
      <c r="F6" s="233" t="str">
        <f t="shared" si="0"/>
        <v>4T15</v>
      </c>
      <c r="G6" s="231">
        <f>G1</f>
        <v>2015</v>
      </c>
      <c r="H6" s="233" t="str">
        <f aca="true" t="shared" si="1" ref="H6:AN6">H1</f>
        <v>1T16</v>
      </c>
      <c r="I6" s="233" t="str">
        <f t="shared" si="1"/>
        <v>2T16</v>
      </c>
      <c r="J6" s="233" t="str">
        <f t="shared" si="1"/>
        <v>3T16</v>
      </c>
      <c r="K6" s="233" t="str">
        <f t="shared" si="1"/>
        <v>4T16</v>
      </c>
      <c r="L6" s="231">
        <f t="shared" si="1"/>
        <v>2016</v>
      </c>
      <c r="M6" s="233" t="str">
        <f t="shared" si="1"/>
        <v>1T17</v>
      </c>
      <c r="N6" s="233" t="str">
        <f t="shared" si="1"/>
        <v>2T17</v>
      </c>
      <c r="O6" s="233" t="str">
        <f t="shared" si="1"/>
        <v>3T17</v>
      </c>
      <c r="P6" s="233" t="str">
        <f t="shared" si="1"/>
        <v>4T17</v>
      </c>
      <c r="Q6" s="231">
        <f t="shared" si="1"/>
        <v>2017</v>
      </c>
      <c r="R6" s="233" t="str">
        <f t="shared" si="1"/>
        <v>1T18</v>
      </c>
      <c r="S6" s="233" t="str">
        <f t="shared" si="1"/>
        <v>2T18</v>
      </c>
      <c r="T6" s="233" t="str">
        <f t="shared" si="1"/>
        <v>3T18</v>
      </c>
      <c r="U6" s="233" t="str">
        <f t="shared" si="1"/>
        <v>4T18</v>
      </c>
      <c r="V6" s="231">
        <f t="shared" si="1"/>
        <v>2018</v>
      </c>
      <c r="W6" s="233" t="str">
        <f t="shared" si="1"/>
        <v>1T19</v>
      </c>
      <c r="X6" s="233" t="str">
        <f t="shared" si="1"/>
        <v>2T19</v>
      </c>
      <c r="Y6" s="233" t="str">
        <f t="shared" si="1"/>
        <v>3T19</v>
      </c>
      <c r="Z6" s="233" t="str">
        <f t="shared" si="1"/>
        <v>4T19</v>
      </c>
      <c r="AA6" s="231">
        <f t="shared" si="1"/>
        <v>2019</v>
      </c>
      <c r="AB6" s="233" t="str">
        <f t="shared" si="1"/>
        <v>1T20</v>
      </c>
      <c r="AC6" s="233" t="str">
        <f t="shared" si="1"/>
        <v>2T20</v>
      </c>
      <c r="AD6" s="233" t="str">
        <f t="shared" si="1"/>
        <v>3T20</v>
      </c>
      <c r="AE6" s="233" t="str">
        <f t="shared" si="1"/>
        <v>4T20</v>
      </c>
      <c r="AF6" s="231">
        <f t="shared" si="1"/>
        <v>2020</v>
      </c>
      <c r="AG6" s="233" t="str">
        <f t="shared" si="1"/>
        <v>1T21</v>
      </c>
      <c r="AH6" s="233" t="str">
        <f t="shared" si="1"/>
        <v>2T21</v>
      </c>
      <c r="AI6" s="233" t="str">
        <f t="shared" si="1"/>
        <v>3T21</v>
      </c>
      <c r="AJ6" s="233" t="str">
        <f t="shared" si="1"/>
        <v>4T21</v>
      </c>
      <c r="AK6" s="231">
        <f t="shared" si="1"/>
        <v>2021</v>
      </c>
      <c r="AL6" s="233" t="str">
        <f t="shared" si="1"/>
        <v>1T22</v>
      </c>
      <c r="AM6" s="233" t="str">
        <f t="shared" si="1"/>
        <v>2T22</v>
      </c>
      <c r="AN6" s="233" t="str">
        <f t="shared" si="1"/>
        <v>3T22</v>
      </c>
    </row>
    <row r="7" spans="1:40" s="16" customFormat="1" ht="16.5" customHeight="1">
      <c r="A7" s="26" t="s">
        <v>100</v>
      </c>
      <c r="B7" s="24"/>
      <c r="C7" s="29">
        <v>220397.40499999994</v>
      </c>
      <c r="D7" s="29">
        <v>211369.529</v>
      </c>
      <c r="E7" s="29">
        <v>220622.542</v>
      </c>
      <c r="F7" s="29">
        <v>232890.558</v>
      </c>
      <c r="G7" s="53">
        <v>885280.034</v>
      </c>
      <c r="H7" s="29">
        <v>217503.534</v>
      </c>
      <c r="I7" s="29">
        <v>231139.94000000006</v>
      </c>
      <c r="J7" s="29">
        <v>215235.795</v>
      </c>
      <c r="K7" s="29">
        <v>259528.619</v>
      </c>
      <c r="L7" s="53">
        <v>923407.888</v>
      </c>
      <c r="M7" s="29">
        <v>246138.712</v>
      </c>
      <c r="N7" s="29">
        <v>234727.731</v>
      </c>
      <c r="O7" s="29">
        <v>239034.264</v>
      </c>
      <c r="P7" s="29">
        <v>255401.38</v>
      </c>
      <c r="Q7" s="100">
        <v>975302.087</v>
      </c>
      <c r="R7" s="29">
        <v>232735.133</v>
      </c>
      <c r="S7" s="29">
        <v>230386.272</v>
      </c>
      <c r="T7" s="29">
        <v>237615.431</v>
      </c>
      <c r="U7" s="29">
        <v>246728.834</v>
      </c>
      <c r="V7" s="100">
        <v>947465.67</v>
      </c>
      <c r="W7" s="29">
        <v>219104.32</v>
      </c>
      <c r="X7" s="29">
        <v>218845.693</v>
      </c>
      <c r="Y7" s="29">
        <v>266356.292</v>
      </c>
      <c r="Z7" s="29">
        <v>206193</v>
      </c>
      <c r="AA7" s="100">
        <v>910499</v>
      </c>
      <c r="AB7" s="29">
        <v>273236.202</v>
      </c>
      <c r="AC7" s="29">
        <v>246584</v>
      </c>
      <c r="AD7" s="29">
        <v>236437.781</v>
      </c>
      <c r="AE7" s="29">
        <v>259223.812</v>
      </c>
      <c r="AF7" s="100">
        <v>1015481.892</v>
      </c>
      <c r="AG7" s="29">
        <v>246157.035</v>
      </c>
      <c r="AH7" s="29">
        <v>251609.914</v>
      </c>
      <c r="AI7" s="29">
        <v>259229.507</v>
      </c>
      <c r="AJ7" s="29">
        <v>239061.075</v>
      </c>
      <c r="AK7" s="100">
        <v>996057.531</v>
      </c>
      <c r="AL7" s="29">
        <v>199459.222</v>
      </c>
      <c r="AM7" s="29">
        <v>287599.79</v>
      </c>
      <c r="AN7" s="29">
        <v>189213.945</v>
      </c>
    </row>
    <row r="8" spans="1:40" s="16" customFormat="1" ht="21" customHeight="1">
      <c r="A8" s="31" t="s">
        <v>105</v>
      </c>
      <c r="B8" s="46"/>
      <c r="C8" s="203">
        <v>505.16928726996593</v>
      </c>
      <c r="D8" s="203">
        <v>553.9019770441936</v>
      </c>
      <c r="E8" s="203">
        <v>559.9790433019306</v>
      </c>
      <c r="F8" s="203">
        <v>562.976881183822</v>
      </c>
      <c r="G8" s="54">
        <v>545.6714050325007</v>
      </c>
      <c r="H8" s="203">
        <v>512.0376572823869</v>
      </c>
      <c r="I8" s="203">
        <v>459.78206968471125</v>
      </c>
      <c r="J8" s="203">
        <v>451.6070386898238</v>
      </c>
      <c r="K8" s="203">
        <v>439.2694741692437</v>
      </c>
      <c r="L8" s="54">
        <v>464.41990107842787</v>
      </c>
      <c r="M8" s="203">
        <v>465.65612970299446</v>
      </c>
      <c r="N8" s="203">
        <v>520.6287279281884</v>
      </c>
      <c r="O8" s="203">
        <v>543.1899085396394</v>
      </c>
      <c r="P8" s="203">
        <v>581.5199588976377</v>
      </c>
      <c r="Q8" s="101">
        <v>528.2301831063343</v>
      </c>
      <c r="R8" s="203">
        <v>601.4476550903898</v>
      </c>
      <c r="S8" s="203">
        <v>634.4562057933731</v>
      </c>
      <c r="T8" s="203">
        <v>659.8855947196458</v>
      </c>
      <c r="U8" s="203">
        <v>643.6094129152332</v>
      </c>
      <c r="V8" s="101">
        <v>635.1090272220629</v>
      </c>
      <c r="W8" s="203">
        <v>604.8808165900152</v>
      </c>
      <c r="X8" s="203">
        <v>575.8395254321957</v>
      </c>
      <c r="Y8" s="203">
        <v>481.94093346216124</v>
      </c>
      <c r="Z8" s="203">
        <v>432.1630705213076</v>
      </c>
      <c r="AA8" s="101">
        <v>522.8221008479966</v>
      </c>
      <c r="AB8" s="203">
        <v>418.19495060907053</v>
      </c>
      <c r="AC8" s="203">
        <v>416.7991434967394</v>
      </c>
      <c r="AD8" s="203">
        <v>383.64004101358074</v>
      </c>
      <c r="AE8" s="203">
        <v>384.43613351384545</v>
      </c>
      <c r="AF8" s="101">
        <v>401.19277675903646</v>
      </c>
      <c r="AG8" s="203">
        <v>403.7382071976939</v>
      </c>
      <c r="AH8" s="203">
        <v>525.4800889920419</v>
      </c>
      <c r="AI8" s="203">
        <v>613.2635201902382</v>
      </c>
      <c r="AJ8" s="203">
        <v>644.1575651745061</v>
      </c>
      <c r="AK8" s="101">
        <v>546.7234402146195</v>
      </c>
      <c r="AL8" s="203">
        <v>650.6242163122444</v>
      </c>
      <c r="AM8" s="203">
        <v>723.8809179937163</v>
      </c>
      <c r="AN8" s="203">
        <v>832.607765775403</v>
      </c>
    </row>
    <row r="9" spans="1:40" s="16" customFormat="1" ht="16.5" customHeight="1">
      <c r="A9" s="32" t="s">
        <v>8</v>
      </c>
      <c r="B9" s="89"/>
      <c r="C9" s="13">
        <v>111.338</v>
      </c>
      <c r="D9" s="13">
        <v>117.078</v>
      </c>
      <c r="E9" s="13">
        <v>123.544</v>
      </c>
      <c r="F9" s="13">
        <v>131.112</v>
      </c>
      <c r="G9" s="55">
        <v>483.072</v>
      </c>
      <c r="H9" s="13">
        <v>111.37</v>
      </c>
      <c r="I9" s="13">
        <v>106.274</v>
      </c>
      <c r="J9" s="13">
        <v>97.202</v>
      </c>
      <c r="K9" s="13">
        <v>114.003</v>
      </c>
      <c r="L9" s="55">
        <v>428.849</v>
      </c>
      <c r="M9" s="13">
        <v>114.616</v>
      </c>
      <c r="N9" s="13">
        <v>122.206</v>
      </c>
      <c r="O9" s="13">
        <v>129.841</v>
      </c>
      <c r="P9" s="13">
        <v>148.52099999999996</v>
      </c>
      <c r="Q9" s="102">
        <v>515.184</v>
      </c>
      <c r="R9" s="13">
        <v>139.978</v>
      </c>
      <c r="S9" s="13">
        <v>146.17000000000002</v>
      </c>
      <c r="T9" s="13">
        <v>156.79899999999998</v>
      </c>
      <c r="U9" s="13">
        <v>158.79700000000003</v>
      </c>
      <c r="V9" s="102">
        <v>601.744</v>
      </c>
      <c r="W9" s="13">
        <v>132.532</v>
      </c>
      <c r="X9" s="13">
        <v>126.02000000000001</v>
      </c>
      <c r="Y9" s="13">
        <v>128.368</v>
      </c>
      <c r="Z9" s="13">
        <v>89.10899999999998</v>
      </c>
      <c r="AA9" s="102">
        <v>476.029</v>
      </c>
      <c r="AB9" s="13">
        <v>114.266</v>
      </c>
      <c r="AC9" s="13">
        <v>102.776</v>
      </c>
      <c r="AD9" s="13">
        <v>90.70700000000002</v>
      </c>
      <c r="AE9" s="13">
        <v>99.65499999999997</v>
      </c>
      <c r="AF9" s="102">
        <v>407.404</v>
      </c>
      <c r="AG9" s="13">
        <v>99.383</v>
      </c>
      <c r="AH9" s="13">
        <v>132.216</v>
      </c>
      <c r="AI9" s="13">
        <v>158.976</v>
      </c>
      <c r="AJ9" s="13">
        <v>153.993</v>
      </c>
      <c r="AK9" s="102">
        <v>544.568</v>
      </c>
      <c r="AL9" s="13">
        <v>129.773</v>
      </c>
      <c r="AM9" s="13">
        <v>208.18800000000002</v>
      </c>
      <c r="AN9" s="13">
        <v>157.541</v>
      </c>
    </row>
    <row r="10" spans="2:40" s="16" customFormat="1" ht="16.2" thickBot="1">
      <c r="B10" s="4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s="195" customFormat="1" ht="16.2" thickBot="1">
      <c r="A11" s="230" t="s">
        <v>193</v>
      </c>
      <c r="B11" s="88"/>
      <c r="C11" s="233" t="str">
        <f aca="true" t="shared" si="2" ref="C11:F11">C6</f>
        <v>1T15</v>
      </c>
      <c r="D11" s="233" t="str">
        <f t="shared" si="2"/>
        <v>2T15</v>
      </c>
      <c r="E11" s="233" t="str">
        <f t="shared" si="2"/>
        <v>3T15</v>
      </c>
      <c r="F11" s="233" t="str">
        <f t="shared" si="2"/>
        <v>4T15</v>
      </c>
      <c r="G11" s="231">
        <f>G6</f>
        <v>2015</v>
      </c>
      <c r="H11" s="233" t="str">
        <f aca="true" t="shared" si="3" ref="H11:AN11">H6</f>
        <v>1T16</v>
      </c>
      <c r="I11" s="233" t="str">
        <f t="shared" si="3"/>
        <v>2T16</v>
      </c>
      <c r="J11" s="233" t="str">
        <f t="shared" si="3"/>
        <v>3T16</v>
      </c>
      <c r="K11" s="233" t="str">
        <f t="shared" si="3"/>
        <v>4T16</v>
      </c>
      <c r="L11" s="231">
        <f t="shared" si="3"/>
        <v>2016</v>
      </c>
      <c r="M11" s="233" t="str">
        <f t="shared" si="3"/>
        <v>1T17</v>
      </c>
      <c r="N11" s="233" t="str">
        <f t="shared" si="3"/>
        <v>2T17</v>
      </c>
      <c r="O11" s="233" t="str">
        <f t="shared" si="3"/>
        <v>3T17</v>
      </c>
      <c r="P11" s="233" t="str">
        <f t="shared" si="3"/>
        <v>4T17</v>
      </c>
      <c r="Q11" s="231">
        <f t="shared" si="3"/>
        <v>2017</v>
      </c>
      <c r="R11" s="233" t="str">
        <f t="shared" si="3"/>
        <v>1T18</v>
      </c>
      <c r="S11" s="233" t="str">
        <f t="shared" si="3"/>
        <v>2T18</v>
      </c>
      <c r="T11" s="233" t="str">
        <f t="shared" si="3"/>
        <v>3T18</v>
      </c>
      <c r="U11" s="233" t="str">
        <f t="shared" si="3"/>
        <v>4T18</v>
      </c>
      <c r="V11" s="231">
        <f t="shared" si="3"/>
        <v>2018</v>
      </c>
      <c r="W11" s="233" t="str">
        <f t="shared" si="3"/>
        <v>1T19</v>
      </c>
      <c r="X11" s="233" t="str">
        <f t="shared" si="3"/>
        <v>2T19</v>
      </c>
      <c r="Y11" s="233" t="str">
        <f t="shared" si="3"/>
        <v>3T19</v>
      </c>
      <c r="Z11" s="233" t="str">
        <f t="shared" si="3"/>
        <v>4T19</v>
      </c>
      <c r="AA11" s="231">
        <f t="shared" si="3"/>
        <v>2019</v>
      </c>
      <c r="AB11" s="233" t="str">
        <f t="shared" si="3"/>
        <v>1T20</v>
      </c>
      <c r="AC11" s="233" t="str">
        <f t="shared" si="3"/>
        <v>2T20</v>
      </c>
      <c r="AD11" s="233" t="str">
        <f t="shared" si="3"/>
        <v>3T20</v>
      </c>
      <c r="AE11" s="233" t="str">
        <f t="shared" si="3"/>
        <v>4T20</v>
      </c>
      <c r="AF11" s="231">
        <f t="shared" si="3"/>
        <v>2020</v>
      </c>
      <c r="AG11" s="233" t="str">
        <f t="shared" si="3"/>
        <v>1T21</v>
      </c>
      <c r="AH11" s="233" t="str">
        <f t="shared" si="3"/>
        <v>2T21</v>
      </c>
      <c r="AI11" s="233" t="str">
        <f t="shared" si="3"/>
        <v>3T21</v>
      </c>
      <c r="AJ11" s="233" t="str">
        <f t="shared" si="3"/>
        <v>4T21</v>
      </c>
      <c r="AK11" s="231">
        <f t="shared" si="3"/>
        <v>2021</v>
      </c>
      <c r="AL11" s="233" t="str">
        <f t="shared" si="3"/>
        <v>1T22</v>
      </c>
      <c r="AM11" s="233" t="str">
        <f t="shared" si="3"/>
        <v>2T22</v>
      </c>
      <c r="AN11" s="233" t="str">
        <f t="shared" si="3"/>
        <v>3T22</v>
      </c>
    </row>
    <row r="12" spans="1:40" s="16" customFormat="1" ht="21" customHeight="1">
      <c r="A12" s="19" t="s">
        <v>92</v>
      </c>
      <c r="B12" s="19"/>
      <c r="C12" s="22">
        <v>125961.179</v>
      </c>
      <c r="D12" s="22">
        <v>99274.29499999998</v>
      </c>
      <c r="E12" s="22">
        <v>119818.71299999997</v>
      </c>
      <c r="F12" s="22">
        <v>124058.19600000001</v>
      </c>
      <c r="G12" s="56">
        <v>469112.383</v>
      </c>
      <c r="H12" s="22">
        <v>129095.741</v>
      </c>
      <c r="I12" s="22">
        <v>107825.75599999998</v>
      </c>
      <c r="J12" s="22">
        <v>131002.48099999993</v>
      </c>
      <c r="K12" s="22">
        <v>141262.003</v>
      </c>
      <c r="L12" s="56">
        <v>509185.9809999999</v>
      </c>
      <c r="M12" s="22">
        <v>131989.671</v>
      </c>
      <c r="N12" s="22">
        <v>115025.59997753907</v>
      </c>
      <c r="O12" s="22">
        <v>133501.326</v>
      </c>
      <c r="P12" s="22">
        <v>142780.264041107</v>
      </c>
      <c r="Q12" s="103">
        <v>523296.861018646</v>
      </c>
      <c r="R12" s="22">
        <v>129803.223045776</v>
      </c>
      <c r="S12" s="22">
        <v>118930.029</v>
      </c>
      <c r="T12" s="22">
        <v>143176.194</v>
      </c>
      <c r="U12" s="22">
        <v>138553.834298828</v>
      </c>
      <c r="V12" s="103">
        <v>530463.280344605</v>
      </c>
      <c r="W12" s="22">
        <v>131867.958</v>
      </c>
      <c r="X12" s="22">
        <v>115273.555907471</v>
      </c>
      <c r="Y12" s="22">
        <v>141283.79306543</v>
      </c>
      <c r="Z12" s="22">
        <v>68971.458</v>
      </c>
      <c r="AA12" s="103">
        <v>457396.7649729</v>
      </c>
      <c r="AB12" s="22">
        <v>142968.42</v>
      </c>
      <c r="AC12" s="22">
        <v>143353.012</v>
      </c>
      <c r="AD12" s="22">
        <v>135651.904</v>
      </c>
      <c r="AE12" s="22">
        <v>150591.513</v>
      </c>
      <c r="AF12" s="103">
        <v>572564.848</v>
      </c>
      <c r="AG12" s="22">
        <v>129655.266</v>
      </c>
      <c r="AH12" s="22">
        <v>152936.941142155</v>
      </c>
      <c r="AI12" s="22">
        <v>152629.097220963</v>
      </c>
      <c r="AJ12" s="22">
        <v>142213.573951248</v>
      </c>
      <c r="AK12" s="103">
        <v>577434.878314365</v>
      </c>
      <c r="AL12" s="22">
        <v>114715.114243713</v>
      </c>
      <c r="AM12" s="22">
        <v>154786</v>
      </c>
      <c r="AN12" s="22">
        <v>149756.57485408</v>
      </c>
    </row>
    <row r="13" spans="1:40" s="16" customFormat="1" ht="16.5" customHeight="1">
      <c r="A13" s="19" t="s">
        <v>93</v>
      </c>
      <c r="B13" s="19"/>
      <c r="C13" s="22">
        <v>88476.765</v>
      </c>
      <c r="D13" s="22">
        <v>105940.29599999999</v>
      </c>
      <c r="E13" s="22">
        <v>118003.245</v>
      </c>
      <c r="F13" s="22">
        <v>116633.40500000004</v>
      </c>
      <c r="G13" s="56">
        <v>429053.711</v>
      </c>
      <c r="H13" s="22">
        <v>90658.967</v>
      </c>
      <c r="I13" s="22">
        <v>112931.10100000001</v>
      </c>
      <c r="J13" s="22">
        <v>108323.937</v>
      </c>
      <c r="K13" s="22">
        <v>110342.96899999998</v>
      </c>
      <c r="L13" s="56">
        <v>422256.974</v>
      </c>
      <c r="M13" s="22">
        <v>94613.114</v>
      </c>
      <c r="N13" s="22">
        <v>111495.92200000002</v>
      </c>
      <c r="O13" s="22">
        <v>113396.462</v>
      </c>
      <c r="P13" s="22">
        <v>115148.571216553</v>
      </c>
      <c r="Q13" s="103">
        <v>434654.069216553</v>
      </c>
      <c r="R13" s="22">
        <v>95841.1040063476</v>
      </c>
      <c r="S13" s="22">
        <v>113255.903930664</v>
      </c>
      <c r="T13" s="22">
        <v>113261.123832703</v>
      </c>
      <c r="U13" s="22">
        <v>115147.208371162</v>
      </c>
      <c r="V13" s="103">
        <v>437505.340140877</v>
      </c>
      <c r="W13" s="22">
        <v>107294.07582283</v>
      </c>
      <c r="X13" s="22">
        <v>110908.019096375</v>
      </c>
      <c r="Y13" s="22">
        <v>119996.430059075</v>
      </c>
      <c r="Z13" s="22">
        <v>116432.667037964</v>
      </c>
      <c r="AA13" s="103">
        <v>454631.192016244</v>
      </c>
      <c r="AB13" s="22">
        <v>118789.49</v>
      </c>
      <c r="AC13" s="22">
        <v>115510</v>
      </c>
      <c r="AD13" s="22">
        <v>86150.152</v>
      </c>
      <c r="AE13" s="22">
        <v>114268.323</v>
      </c>
      <c r="AF13" s="103">
        <v>434718</v>
      </c>
      <c r="AG13" s="22">
        <v>94755.959</v>
      </c>
      <c r="AH13" s="22">
        <v>116559.052</v>
      </c>
      <c r="AI13" s="22">
        <v>112151.384</v>
      </c>
      <c r="AJ13" s="22">
        <v>107790.93</v>
      </c>
      <c r="AK13" s="103">
        <v>431257.325</v>
      </c>
      <c r="AL13" s="22">
        <v>84219.296</v>
      </c>
      <c r="AM13" s="22">
        <v>112168</v>
      </c>
      <c r="AN13" s="22">
        <v>21776.0470002</v>
      </c>
    </row>
    <row r="14" spans="1:40" s="16" customFormat="1" ht="16.5" customHeight="1">
      <c r="A14" s="10" t="s">
        <v>194</v>
      </c>
      <c r="B14" s="79"/>
      <c r="C14" s="33">
        <v>214437.94400000002</v>
      </c>
      <c r="D14" s="33">
        <v>205214.59099999996</v>
      </c>
      <c r="E14" s="33">
        <v>237821.95799999998</v>
      </c>
      <c r="F14" s="33">
        <v>240691.60100000005</v>
      </c>
      <c r="G14" s="57">
        <v>898166.094</v>
      </c>
      <c r="H14" s="33">
        <v>219754.708</v>
      </c>
      <c r="I14" s="33">
        <v>220756.857</v>
      </c>
      <c r="J14" s="33">
        <v>239326.41799999995</v>
      </c>
      <c r="K14" s="33">
        <v>251604.97199999998</v>
      </c>
      <c r="L14" s="57">
        <v>931442.955</v>
      </c>
      <c r="M14" s="33">
        <v>226602.785</v>
      </c>
      <c r="N14" s="33">
        <v>226521.5219775391</v>
      </c>
      <c r="O14" s="33">
        <v>246897.788</v>
      </c>
      <c r="P14" s="33">
        <v>257928.83525766002</v>
      </c>
      <c r="Q14" s="104">
        <v>957950.9302351989</v>
      </c>
      <c r="R14" s="33">
        <v>225644.3270521236</v>
      </c>
      <c r="S14" s="33">
        <v>232185.93293066398</v>
      </c>
      <c r="T14" s="33">
        <v>256437.317832703</v>
      </c>
      <c r="U14" s="33">
        <v>253701.042669991</v>
      </c>
      <c r="V14" s="104">
        <v>967968.620485481</v>
      </c>
      <c r="W14" s="33">
        <v>239162.03382283</v>
      </c>
      <c r="X14" s="33">
        <v>226181.57500384602</v>
      </c>
      <c r="Y14" s="33">
        <v>261280.22312450502</v>
      </c>
      <c r="Z14" s="33">
        <v>185404.125037964</v>
      </c>
      <c r="AA14" s="104">
        <v>912027.956989144</v>
      </c>
      <c r="AB14" s="33">
        <v>261757.91000000003</v>
      </c>
      <c r="AC14" s="33">
        <v>258859.55998684198</v>
      </c>
      <c r="AD14" s="33">
        <v>221802.056</v>
      </c>
      <c r="AE14" s="33">
        <v>264859.836</v>
      </c>
      <c r="AF14" s="104">
        <f>SUM(AF12:AF13)</f>
        <v>1007282.848</v>
      </c>
      <c r="AG14" s="33">
        <v>224411.225</v>
      </c>
      <c r="AH14" s="33">
        <v>269495.993142155</v>
      </c>
      <c r="AI14" s="33">
        <v>264780.481220963</v>
      </c>
      <c r="AJ14" s="33">
        <v>250004.50395124799</v>
      </c>
      <c r="AK14" s="104">
        <v>1008692.2033143651</v>
      </c>
      <c r="AL14" s="33">
        <v>198934.410243713</v>
      </c>
      <c r="AM14" s="33">
        <v>266954</v>
      </c>
      <c r="AN14" s="33">
        <v>171532.62185428</v>
      </c>
    </row>
    <row r="15" spans="2:40" s="16" customFormat="1" ht="16.2" thickBot="1">
      <c r="B15" s="4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198"/>
      <c r="AI15" s="198"/>
      <c r="AJ15" s="198"/>
      <c r="AK15" s="8"/>
      <c r="AL15" s="9"/>
      <c r="AM15" s="9"/>
      <c r="AN15" s="9"/>
    </row>
    <row r="16" spans="1:40" ht="16.2" thickBot="1">
      <c r="A16" s="230" t="s">
        <v>202</v>
      </c>
      <c r="B16" s="88"/>
      <c r="C16" s="233" t="str">
        <f aca="true" t="shared" si="4" ref="C16:F16">C11</f>
        <v>1T15</v>
      </c>
      <c r="D16" s="233" t="str">
        <f t="shared" si="4"/>
        <v>2T15</v>
      </c>
      <c r="E16" s="233" t="str">
        <f t="shared" si="4"/>
        <v>3T15</v>
      </c>
      <c r="F16" s="233" t="str">
        <f t="shared" si="4"/>
        <v>4T15</v>
      </c>
      <c r="G16" s="231">
        <f>G11</f>
        <v>2015</v>
      </c>
      <c r="H16" s="233" t="str">
        <f aca="true" t="shared" si="5" ref="H16:AN16">H11</f>
        <v>1T16</v>
      </c>
      <c r="I16" s="233" t="str">
        <f t="shared" si="5"/>
        <v>2T16</v>
      </c>
      <c r="J16" s="233" t="str">
        <f t="shared" si="5"/>
        <v>3T16</v>
      </c>
      <c r="K16" s="233" t="str">
        <f t="shared" si="5"/>
        <v>4T16</v>
      </c>
      <c r="L16" s="231">
        <f t="shared" si="5"/>
        <v>2016</v>
      </c>
      <c r="M16" s="233" t="str">
        <f t="shared" si="5"/>
        <v>1T17</v>
      </c>
      <c r="N16" s="233" t="str">
        <f t="shared" si="5"/>
        <v>2T17</v>
      </c>
      <c r="O16" s="233" t="str">
        <f t="shared" si="5"/>
        <v>3T17</v>
      </c>
      <c r="P16" s="233" t="str">
        <f t="shared" si="5"/>
        <v>4T17</v>
      </c>
      <c r="Q16" s="231">
        <f t="shared" si="5"/>
        <v>2017</v>
      </c>
      <c r="R16" s="233" t="str">
        <f t="shared" si="5"/>
        <v>1T18</v>
      </c>
      <c r="S16" s="233" t="str">
        <f t="shared" si="5"/>
        <v>2T18</v>
      </c>
      <c r="T16" s="233" t="str">
        <f t="shared" si="5"/>
        <v>3T18</v>
      </c>
      <c r="U16" s="233" t="str">
        <f t="shared" si="5"/>
        <v>4T18</v>
      </c>
      <c r="V16" s="231">
        <f t="shared" si="5"/>
        <v>2018</v>
      </c>
      <c r="W16" s="233" t="str">
        <f t="shared" si="5"/>
        <v>1T19</v>
      </c>
      <c r="X16" s="233" t="str">
        <f t="shared" si="5"/>
        <v>2T19</v>
      </c>
      <c r="Y16" s="233" t="str">
        <f t="shared" si="5"/>
        <v>3T19</v>
      </c>
      <c r="Z16" s="233" t="str">
        <f t="shared" si="5"/>
        <v>4T19</v>
      </c>
      <c r="AA16" s="231">
        <f t="shared" si="5"/>
        <v>2019</v>
      </c>
      <c r="AB16" s="233" t="str">
        <f t="shared" si="5"/>
        <v>1T20</v>
      </c>
      <c r="AC16" s="233" t="str">
        <f t="shared" si="5"/>
        <v>2T20</v>
      </c>
      <c r="AD16" s="233" t="str">
        <f t="shared" si="5"/>
        <v>3T20</v>
      </c>
      <c r="AE16" s="233" t="str">
        <f t="shared" si="5"/>
        <v>4T20</v>
      </c>
      <c r="AF16" s="231">
        <f t="shared" si="5"/>
        <v>2020</v>
      </c>
      <c r="AG16" s="233" t="str">
        <f t="shared" si="5"/>
        <v>1T21</v>
      </c>
      <c r="AH16" s="233" t="str">
        <f t="shared" si="5"/>
        <v>2T21</v>
      </c>
      <c r="AI16" s="233" t="str">
        <f t="shared" si="5"/>
        <v>3T21</v>
      </c>
      <c r="AJ16" s="233" t="str">
        <f t="shared" si="5"/>
        <v>4T21</v>
      </c>
      <c r="AK16" s="231">
        <f t="shared" si="5"/>
        <v>2021</v>
      </c>
      <c r="AL16" s="233" t="str">
        <f t="shared" si="5"/>
        <v>1T22</v>
      </c>
      <c r="AM16" s="233" t="str">
        <f t="shared" si="5"/>
        <v>2T22</v>
      </c>
      <c r="AN16" s="233" t="str">
        <f t="shared" si="5"/>
        <v>3T22</v>
      </c>
    </row>
    <row r="17" spans="1:40" s="16" customFormat="1" ht="15">
      <c r="A17" s="112" t="s">
        <v>102</v>
      </c>
      <c r="B17" s="19"/>
      <c r="C17" s="21">
        <v>362.72370071402173</v>
      </c>
      <c r="D17" s="21">
        <v>366.985363538146</v>
      </c>
      <c r="E17" s="21">
        <v>364.969179750572</v>
      </c>
      <c r="F17" s="21">
        <v>354.776312708682</v>
      </c>
      <c r="G17" s="52">
        <v>359.01857599765174</v>
      </c>
      <c r="H17" s="21">
        <v>375.42131327117096</v>
      </c>
      <c r="I17" s="21">
        <v>362.6636846461942</v>
      </c>
      <c r="J17" s="21">
        <v>350.9526668431113</v>
      </c>
      <c r="K17" s="21">
        <v>340.9099447568603</v>
      </c>
      <c r="L17" s="52">
        <v>356.7268484379614</v>
      </c>
      <c r="M17" s="21">
        <v>343.55623970621</v>
      </c>
      <c r="N17" s="21">
        <v>346.276745870671</v>
      </c>
      <c r="O17" s="21">
        <v>350.00047727775</v>
      </c>
      <c r="P17" s="21">
        <v>357.588206132839</v>
      </c>
      <c r="Q17" s="99">
        <v>349.614323672663</v>
      </c>
      <c r="R17" s="21">
        <v>369.265825244102</v>
      </c>
      <c r="S17" s="21">
        <v>377.783961793622</v>
      </c>
      <c r="T17" s="21">
        <v>376.012212207222</v>
      </c>
      <c r="U17" s="21">
        <v>383.48390210946604</v>
      </c>
      <c r="V17" s="99">
        <v>376.8793094091333</v>
      </c>
      <c r="W17" s="21">
        <v>396.068092396147</v>
      </c>
      <c r="X17" s="21">
        <v>398.716522491419</v>
      </c>
      <c r="Y17" s="21">
        <v>376.398188311434</v>
      </c>
      <c r="Z17" s="21">
        <v>426.572227969343</v>
      </c>
      <c r="AA17" s="99">
        <v>396.593319189963</v>
      </c>
      <c r="AB17" s="21">
        <v>380.075</v>
      </c>
      <c r="AC17" s="21">
        <v>375.111386700289</v>
      </c>
      <c r="AD17" s="21">
        <v>372.808512549032</v>
      </c>
      <c r="AE17" s="21">
        <v>366.806239336543</v>
      </c>
      <c r="AF17" s="99">
        <v>373.98430474377</v>
      </c>
      <c r="AG17" s="21">
        <v>385.831940965912</v>
      </c>
      <c r="AH17" s="21">
        <v>367.662093281079</v>
      </c>
      <c r="AI17" s="21" t="e">
        <f>SUM(#REF!)</f>
        <v>#REF!</v>
      </c>
      <c r="AJ17" s="21">
        <v>437.389032079207</v>
      </c>
      <c r="AK17" s="99">
        <v>391.9444262682361</v>
      </c>
      <c r="AL17" s="21">
        <v>513.7626459224568</v>
      </c>
      <c r="AM17" s="21">
        <v>489.5</v>
      </c>
      <c r="AN17" s="21">
        <v>568.373532822012</v>
      </c>
    </row>
    <row r="18" spans="1:40" s="222" customFormat="1" ht="15">
      <c r="A18" s="28" t="s">
        <v>190</v>
      </c>
      <c r="B18" s="24"/>
      <c r="C18" s="207">
        <v>362.72370071402173</v>
      </c>
      <c r="D18" s="207">
        <v>366.985363538146</v>
      </c>
      <c r="E18" s="207">
        <v>364.969179750572</v>
      </c>
      <c r="F18" s="207">
        <v>354.776312708682</v>
      </c>
      <c r="G18" s="59">
        <f aca="true" t="shared" si="6" ref="G18:AM18">G8-G17</f>
        <v>186.652829034849</v>
      </c>
      <c r="H18" s="234">
        <f t="shared" si="6"/>
        <v>136.61634401121597</v>
      </c>
      <c r="I18" s="234">
        <f t="shared" si="6"/>
        <v>97.11838503851703</v>
      </c>
      <c r="J18" s="234">
        <f t="shared" si="6"/>
        <v>100.65437184671254</v>
      </c>
      <c r="K18" s="234">
        <f t="shared" si="6"/>
        <v>98.35952941238344</v>
      </c>
      <c r="L18" s="59">
        <f t="shared" si="6"/>
        <v>107.69305264046648</v>
      </c>
      <c r="M18" s="234">
        <f t="shared" si="6"/>
        <v>122.09988999678444</v>
      </c>
      <c r="N18" s="234">
        <f t="shared" si="6"/>
        <v>174.35198205751738</v>
      </c>
      <c r="O18" s="234">
        <f t="shared" si="6"/>
        <v>193.1894312618894</v>
      </c>
      <c r="P18" s="234">
        <f t="shared" si="6"/>
        <v>223.93175276479872</v>
      </c>
      <c r="Q18" s="59">
        <f t="shared" si="6"/>
        <v>178.6158594336713</v>
      </c>
      <c r="R18" s="234">
        <f t="shared" si="6"/>
        <v>232.18182984628783</v>
      </c>
      <c r="S18" s="234">
        <f t="shared" si="6"/>
        <v>256.6722439997511</v>
      </c>
      <c r="T18" s="234">
        <f t="shared" si="6"/>
        <v>283.87338251242386</v>
      </c>
      <c r="U18" s="234">
        <f t="shared" si="6"/>
        <v>260.12551080576714</v>
      </c>
      <c r="V18" s="59">
        <f t="shared" si="6"/>
        <v>258.22971781292955</v>
      </c>
      <c r="W18" s="234">
        <f t="shared" si="6"/>
        <v>208.81272419386823</v>
      </c>
      <c r="X18" s="234">
        <f t="shared" si="6"/>
        <v>177.1230029407767</v>
      </c>
      <c r="Y18" s="234">
        <f t="shared" si="6"/>
        <v>105.54274515072723</v>
      </c>
      <c r="Z18" s="234">
        <f t="shared" si="6"/>
        <v>5.590842551964613</v>
      </c>
      <c r="AA18" s="59">
        <f t="shared" si="6"/>
        <v>126.2287816580336</v>
      </c>
      <c r="AB18" s="234">
        <f t="shared" si="6"/>
        <v>38.11995060907054</v>
      </c>
      <c r="AC18" s="234">
        <f t="shared" si="6"/>
        <v>41.6877567964504</v>
      </c>
      <c r="AD18" s="234">
        <f t="shared" si="6"/>
        <v>10.83152846454874</v>
      </c>
      <c r="AE18" s="234">
        <f t="shared" si="6"/>
        <v>17.629894177302447</v>
      </c>
      <c r="AF18" s="59">
        <f t="shared" si="6"/>
        <v>27.208472015266466</v>
      </c>
      <c r="AG18" s="234">
        <f t="shared" si="6"/>
        <v>17.9062662317819</v>
      </c>
      <c r="AH18" s="234">
        <f t="shared" si="6"/>
        <v>157.81799571096292</v>
      </c>
      <c r="AI18" s="234" t="e">
        <f t="shared" si="6"/>
        <v>#REF!</v>
      </c>
      <c r="AJ18" s="234">
        <f t="shared" si="6"/>
        <v>206.76853309529906</v>
      </c>
      <c r="AK18" s="59">
        <f t="shared" si="6"/>
        <v>154.77901394638337</v>
      </c>
      <c r="AL18" s="234">
        <f t="shared" si="6"/>
        <v>136.86157038978752</v>
      </c>
      <c r="AM18" s="234">
        <f t="shared" si="6"/>
        <v>234.38091799371625</v>
      </c>
      <c r="AN18" s="234">
        <v>264.23423295339103</v>
      </c>
    </row>
    <row r="19" spans="1:40" s="16" customFormat="1" ht="16.2" thickBot="1">
      <c r="A19" s="24"/>
      <c r="B19" s="24"/>
      <c r="C19" s="206"/>
      <c r="D19" s="206"/>
      <c r="E19" s="206"/>
      <c r="F19" s="206"/>
      <c r="G19" s="25"/>
      <c r="H19" s="206"/>
      <c r="I19" s="206"/>
      <c r="J19" s="206"/>
      <c r="K19" s="206"/>
      <c r="L19" s="25"/>
      <c r="M19" s="206"/>
      <c r="N19" s="206"/>
      <c r="O19" s="206"/>
      <c r="P19" s="206"/>
      <c r="Q19" s="25"/>
      <c r="R19" s="206"/>
      <c r="S19" s="206"/>
      <c r="T19" s="206"/>
      <c r="U19" s="206"/>
      <c r="V19" s="25"/>
      <c r="W19" s="206"/>
      <c r="X19" s="206"/>
      <c r="Y19" s="206"/>
      <c r="Z19" s="206"/>
      <c r="AA19" s="25"/>
      <c r="AB19" s="206"/>
      <c r="AC19" s="206"/>
      <c r="AD19" s="206"/>
      <c r="AE19" s="206"/>
      <c r="AF19" s="25"/>
      <c r="AG19" s="206"/>
      <c r="AH19" s="206"/>
      <c r="AI19" s="206"/>
      <c r="AJ19" s="206"/>
      <c r="AK19" s="25"/>
      <c r="AL19" s="206"/>
      <c r="AM19" s="206"/>
      <c r="AN19" s="206"/>
    </row>
    <row r="20" spans="1:40" ht="16.2" thickBot="1">
      <c r="A20" s="230" t="s">
        <v>203</v>
      </c>
      <c r="B20" s="88"/>
      <c r="C20" s="233" t="str">
        <f aca="true" t="shared" si="7" ref="C20:AN20">C1</f>
        <v>1T15</v>
      </c>
      <c r="D20" s="233" t="str">
        <f t="shared" si="7"/>
        <v>2T15</v>
      </c>
      <c r="E20" s="233" t="str">
        <f t="shared" si="7"/>
        <v>3T15</v>
      </c>
      <c r="F20" s="233" t="str">
        <f t="shared" si="7"/>
        <v>4T15</v>
      </c>
      <c r="G20" s="231">
        <f t="shared" si="7"/>
        <v>2015</v>
      </c>
      <c r="H20" s="233" t="str">
        <f t="shared" si="7"/>
        <v>1T16</v>
      </c>
      <c r="I20" s="233" t="str">
        <f t="shared" si="7"/>
        <v>2T16</v>
      </c>
      <c r="J20" s="233" t="str">
        <f t="shared" si="7"/>
        <v>3T16</v>
      </c>
      <c r="K20" s="233" t="str">
        <f t="shared" si="7"/>
        <v>4T16</v>
      </c>
      <c r="L20" s="231">
        <f t="shared" si="7"/>
        <v>2016</v>
      </c>
      <c r="M20" s="233" t="str">
        <f t="shared" si="7"/>
        <v>1T17</v>
      </c>
      <c r="N20" s="233" t="str">
        <f t="shared" si="7"/>
        <v>2T17</v>
      </c>
      <c r="O20" s="233" t="str">
        <f t="shared" si="7"/>
        <v>3T17</v>
      </c>
      <c r="P20" s="233" t="str">
        <f t="shared" si="7"/>
        <v>4T17</v>
      </c>
      <c r="Q20" s="231">
        <f t="shared" si="7"/>
        <v>2017</v>
      </c>
      <c r="R20" s="233" t="str">
        <f t="shared" si="7"/>
        <v>1T18</v>
      </c>
      <c r="S20" s="233" t="str">
        <f t="shared" si="7"/>
        <v>2T18</v>
      </c>
      <c r="T20" s="233" t="str">
        <f t="shared" si="7"/>
        <v>3T18</v>
      </c>
      <c r="U20" s="233" t="str">
        <f t="shared" si="7"/>
        <v>4T18</v>
      </c>
      <c r="V20" s="231">
        <f t="shared" si="7"/>
        <v>2018</v>
      </c>
      <c r="W20" s="233" t="str">
        <f t="shared" si="7"/>
        <v>1T19</v>
      </c>
      <c r="X20" s="233" t="str">
        <f t="shared" si="7"/>
        <v>2T19</v>
      </c>
      <c r="Y20" s="233" t="str">
        <f t="shared" si="7"/>
        <v>3T19</v>
      </c>
      <c r="Z20" s="233" t="str">
        <f t="shared" si="7"/>
        <v>4T19</v>
      </c>
      <c r="AA20" s="231">
        <f t="shared" si="7"/>
        <v>2019</v>
      </c>
      <c r="AB20" s="233" t="str">
        <f t="shared" si="7"/>
        <v>1T20</v>
      </c>
      <c r="AC20" s="233" t="str">
        <f t="shared" si="7"/>
        <v>2T20</v>
      </c>
      <c r="AD20" s="233" t="str">
        <f t="shared" si="7"/>
        <v>3T20</v>
      </c>
      <c r="AE20" s="233" t="str">
        <f t="shared" si="7"/>
        <v>4T20</v>
      </c>
      <c r="AF20" s="231">
        <f t="shared" si="7"/>
        <v>2020</v>
      </c>
      <c r="AG20" s="233" t="str">
        <f t="shared" si="7"/>
        <v>1T21</v>
      </c>
      <c r="AH20" s="233" t="str">
        <f t="shared" si="7"/>
        <v>2T21</v>
      </c>
      <c r="AI20" s="233" t="str">
        <f t="shared" si="7"/>
        <v>3T21</v>
      </c>
      <c r="AJ20" s="233" t="str">
        <f t="shared" si="7"/>
        <v>4T21</v>
      </c>
      <c r="AK20" s="231">
        <f t="shared" si="7"/>
        <v>2021</v>
      </c>
      <c r="AL20" s="233" t="str">
        <f t="shared" si="7"/>
        <v>1T22</v>
      </c>
      <c r="AM20" s="233" t="str">
        <f t="shared" si="7"/>
        <v>2T22</v>
      </c>
      <c r="AN20" s="233" t="str">
        <f t="shared" si="7"/>
        <v>3T22</v>
      </c>
    </row>
    <row r="21" spans="1:40" s="16" customFormat="1" ht="21" customHeight="1">
      <c r="A21" s="19" t="s">
        <v>191</v>
      </c>
      <c r="B21" s="19"/>
      <c r="C21" s="22">
        <v>16.871</v>
      </c>
      <c r="D21" s="22">
        <v>16.006</v>
      </c>
      <c r="E21" s="22">
        <v>20.112</v>
      </c>
      <c r="F21" s="22">
        <v>19.253</v>
      </c>
      <c r="G21" s="216">
        <v>72.242</v>
      </c>
      <c r="H21" s="204">
        <v>13.013</v>
      </c>
      <c r="I21" s="204">
        <v>12.484</v>
      </c>
      <c r="J21" s="204">
        <v>15.971</v>
      </c>
      <c r="K21" s="204">
        <v>25.148</v>
      </c>
      <c r="L21" s="216">
        <v>66.616</v>
      </c>
      <c r="M21" s="204">
        <v>20.149</v>
      </c>
      <c r="N21" s="204">
        <v>16.074999999999996</v>
      </c>
      <c r="O21" s="204">
        <v>19.353</v>
      </c>
      <c r="P21" s="204">
        <v>21.268</v>
      </c>
      <c r="Q21" s="105">
        <v>76.845</v>
      </c>
      <c r="R21" s="204">
        <v>18.593</v>
      </c>
      <c r="S21" s="204">
        <v>20.037000000000003</v>
      </c>
      <c r="T21" s="204">
        <v>22.745999999999995</v>
      </c>
      <c r="U21" s="204">
        <v>21.461000000000006</v>
      </c>
      <c r="V21" s="105">
        <v>82.837</v>
      </c>
      <c r="W21" s="204">
        <v>19.307</v>
      </c>
      <c r="X21" s="204">
        <v>17.911000000000005</v>
      </c>
      <c r="Y21" s="204">
        <v>21.101</v>
      </c>
      <c r="Z21" s="204">
        <v>15.018999999999991</v>
      </c>
      <c r="AA21" s="105">
        <v>73.338</v>
      </c>
      <c r="AB21" s="204">
        <v>18.311</v>
      </c>
      <c r="AC21" s="204">
        <v>19.122</v>
      </c>
      <c r="AD21" s="204">
        <v>18.006</v>
      </c>
      <c r="AE21" s="204">
        <v>20.110000000000007</v>
      </c>
      <c r="AF21" s="105">
        <v>75.549</v>
      </c>
      <c r="AG21" s="204">
        <v>16.973</v>
      </c>
      <c r="AH21" s="204">
        <v>26.249000000000002</v>
      </c>
      <c r="AI21" s="204">
        <v>23.662</v>
      </c>
      <c r="AJ21" s="204">
        <v>39.816</v>
      </c>
      <c r="AK21" s="105">
        <v>106.7</v>
      </c>
      <c r="AL21" s="204">
        <v>25.683</v>
      </c>
      <c r="AM21" s="204">
        <v>10.152999999999999</v>
      </c>
      <c r="AN21" s="204">
        <v>14.770000000000003</v>
      </c>
    </row>
    <row r="22" spans="1:40" s="16" customFormat="1" ht="16.5" customHeight="1">
      <c r="A22" s="19" t="s">
        <v>188</v>
      </c>
      <c r="B22" s="19"/>
      <c r="C22" s="22">
        <v>2.596</v>
      </c>
      <c r="D22" s="22">
        <v>6.203</v>
      </c>
      <c r="E22" s="22">
        <v>2.17</v>
      </c>
      <c r="F22" s="22">
        <v>3.488</v>
      </c>
      <c r="G22" s="216">
        <v>14.457</v>
      </c>
      <c r="H22" s="204">
        <v>5.178</v>
      </c>
      <c r="I22" s="204">
        <v>5.074000000000001</v>
      </c>
      <c r="J22" s="204">
        <v>3.278</v>
      </c>
      <c r="K22" s="204">
        <v>5.263</v>
      </c>
      <c r="L22" s="216">
        <v>18.793</v>
      </c>
      <c r="M22" s="204">
        <v>6.67</v>
      </c>
      <c r="N22" s="204">
        <v>5.528999999999999</v>
      </c>
      <c r="O22" s="204">
        <v>1.727000000000001</v>
      </c>
      <c r="P22" s="204">
        <v>5.685999999999998</v>
      </c>
      <c r="Q22" s="105">
        <v>19.612</v>
      </c>
      <c r="R22" s="204">
        <v>4.546</v>
      </c>
      <c r="S22" s="204">
        <v>4.090000000000001</v>
      </c>
      <c r="T22" s="204">
        <v>1.5149999999999988</v>
      </c>
      <c r="U22" s="204">
        <v>2.2510000000000012</v>
      </c>
      <c r="V22" s="105">
        <v>12.402000000000001</v>
      </c>
      <c r="W22" s="204">
        <v>4.821</v>
      </c>
      <c r="X22" s="204">
        <v>7.547000000000001</v>
      </c>
      <c r="Y22" s="204">
        <v>4.789999999999998</v>
      </c>
      <c r="Z22" s="204">
        <v>5.856000000000002</v>
      </c>
      <c r="AA22" s="105">
        <v>23.014</v>
      </c>
      <c r="AB22" s="204">
        <v>6.494</v>
      </c>
      <c r="AC22" s="204">
        <v>6.902</v>
      </c>
      <c r="AD22" s="204">
        <v>1.9620000000000009</v>
      </c>
      <c r="AE22" s="204">
        <v>6.1690000000000005</v>
      </c>
      <c r="AF22" s="105">
        <v>21.527</v>
      </c>
      <c r="AG22" s="204">
        <v>7.4590000000000005</v>
      </c>
      <c r="AH22" s="204">
        <v>5.643</v>
      </c>
      <c r="AI22" s="204">
        <v>1.2249999999999994</v>
      </c>
      <c r="AJ22" s="204">
        <v>2.0149999999999997</v>
      </c>
      <c r="AK22" s="105">
        <v>16.342</v>
      </c>
      <c r="AL22" s="204">
        <v>3.017</v>
      </c>
      <c r="AM22" s="204">
        <v>3.1839999999999997</v>
      </c>
      <c r="AN22" s="204">
        <v>1.4650000000000005</v>
      </c>
    </row>
    <row r="23" spans="1:40" s="16" customFormat="1" ht="16.5" customHeight="1">
      <c r="A23" s="10" t="s">
        <v>27</v>
      </c>
      <c r="B23" s="79"/>
      <c r="C23" s="33"/>
      <c r="D23" s="33"/>
      <c r="E23" s="33"/>
      <c r="F23" s="33"/>
      <c r="G23" s="59">
        <f>SUM(G21:G22)</f>
        <v>86.69900000000001</v>
      </c>
      <c r="H23" s="207">
        <f aca="true" t="shared" si="8" ref="H23:AM23">SUM(H21:H22)</f>
        <v>18.191</v>
      </c>
      <c r="I23" s="207">
        <f t="shared" si="8"/>
        <v>17.558</v>
      </c>
      <c r="J23" s="207">
        <f t="shared" si="8"/>
        <v>19.249</v>
      </c>
      <c r="K23" s="207">
        <f t="shared" si="8"/>
        <v>30.411</v>
      </c>
      <c r="L23" s="59">
        <f t="shared" si="8"/>
        <v>85.40899999999999</v>
      </c>
      <c r="M23" s="207">
        <f t="shared" si="8"/>
        <v>26.819000000000003</v>
      </c>
      <c r="N23" s="207">
        <f t="shared" si="8"/>
        <v>21.603999999999996</v>
      </c>
      <c r="O23" s="207">
        <f t="shared" si="8"/>
        <v>21.080000000000002</v>
      </c>
      <c r="P23" s="207">
        <f t="shared" si="8"/>
        <v>26.954</v>
      </c>
      <c r="Q23" s="106">
        <f t="shared" si="8"/>
        <v>96.457</v>
      </c>
      <c r="R23" s="207">
        <f t="shared" si="8"/>
        <v>23.139</v>
      </c>
      <c r="S23" s="207">
        <f t="shared" si="8"/>
        <v>24.127000000000002</v>
      </c>
      <c r="T23" s="207">
        <f t="shared" si="8"/>
        <v>24.260999999999996</v>
      </c>
      <c r="U23" s="207">
        <f t="shared" si="8"/>
        <v>23.712000000000007</v>
      </c>
      <c r="V23" s="106">
        <f t="shared" si="8"/>
        <v>95.239</v>
      </c>
      <c r="W23" s="207">
        <f t="shared" si="8"/>
        <v>24.128</v>
      </c>
      <c r="X23" s="207">
        <f t="shared" si="8"/>
        <v>25.458000000000006</v>
      </c>
      <c r="Y23" s="207">
        <f t="shared" si="8"/>
        <v>25.891</v>
      </c>
      <c r="Z23" s="207">
        <f t="shared" si="8"/>
        <v>20.874999999999993</v>
      </c>
      <c r="AA23" s="106">
        <f t="shared" si="8"/>
        <v>96.35199999999999</v>
      </c>
      <c r="AB23" s="207">
        <f t="shared" si="8"/>
        <v>24.805</v>
      </c>
      <c r="AC23" s="207">
        <f t="shared" si="8"/>
        <v>26.024</v>
      </c>
      <c r="AD23" s="207">
        <f t="shared" si="8"/>
        <v>19.968</v>
      </c>
      <c r="AE23" s="207">
        <f t="shared" si="8"/>
        <v>26.279000000000007</v>
      </c>
      <c r="AF23" s="106">
        <f t="shared" si="8"/>
        <v>97.07600000000001</v>
      </c>
      <c r="AG23" s="207">
        <f t="shared" si="8"/>
        <v>24.432</v>
      </c>
      <c r="AH23" s="207">
        <f t="shared" si="8"/>
        <v>31.892000000000003</v>
      </c>
      <c r="AI23" s="207">
        <f t="shared" si="8"/>
        <v>24.886999999999997</v>
      </c>
      <c r="AJ23" s="207">
        <f t="shared" si="8"/>
        <v>41.831</v>
      </c>
      <c r="AK23" s="106">
        <f t="shared" si="8"/>
        <v>123.042</v>
      </c>
      <c r="AL23" s="207">
        <f t="shared" si="8"/>
        <v>28.7</v>
      </c>
      <c r="AM23" s="207">
        <f t="shared" si="8"/>
        <v>13.336999999999998</v>
      </c>
      <c r="AN23" s="207">
        <v>16.235000000000003</v>
      </c>
    </row>
    <row r="24" spans="2:40" s="16" customFormat="1" ht="16.2" thickBot="1">
      <c r="B24" s="46"/>
      <c r="C24" s="8"/>
      <c r="D24" s="17"/>
      <c r="E24" s="8"/>
      <c r="F24" s="8"/>
      <c r="G24" s="8"/>
      <c r="H24" s="8"/>
      <c r="I24" s="1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6.2" thickBot="1">
      <c r="A25" s="230" t="s">
        <v>204</v>
      </c>
      <c r="B25" s="88"/>
      <c r="C25" s="233" t="str">
        <f aca="true" t="shared" si="9" ref="C25:F25">C20</f>
        <v>1T15</v>
      </c>
      <c r="D25" s="233" t="str">
        <f t="shared" si="9"/>
        <v>2T15</v>
      </c>
      <c r="E25" s="233" t="str">
        <f t="shared" si="9"/>
        <v>3T15</v>
      </c>
      <c r="F25" s="233" t="str">
        <f t="shared" si="9"/>
        <v>4T15</v>
      </c>
      <c r="G25" s="231">
        <f>G20</f>
        <v>2015</v>
      </c>
      <c r="H25" s="233" t="str">
        <f aca="true" t="shared" si="10" ref="H25:AN25">H20</f>
        <v>1T16</v>
      </c>
      <c r="I25" s="233" t="str">
        <f t="shared" si="10"/>
        <v>2T16</v>
      </c>
      <c r="J25" s="233" t="str">
        <f t="shared" si="10"/>
        <v>3T16</v>
      </c>
      <c r="K25" s="233" t="str">
        <f t="shared" si="10"/>
        <v>4T16</v>
      </c>
      <c r="L25" s="231">
        <f t="shared" si="10"/>
        <v>2016</v>
      </c>
      <c r="M25" s="233" t="str">
        <f t="shared" si="10"/>
        <v>1T17</v>
      </c>
      <c r="N25" s="233" t="str">
        <f t="shared" si="10"/>
        <v>2T17</v>
      </c>
      <c r="O25" s="233" t="str">
        <f t="shared" si="10"/>
        <v>3T17</v>
      </c>
      <c r="P25" s="233" t="str">
        <f t="shared" si="10"/>
        <v>4T17</v>
      </c>
      <c r="Q25" s="231">
        <f t="shared" si="10"/>
        <v>2017</v>
      </c>
      <c r="R25" s="233" t="str">
        <f t="shared" si="10"/>
        <v>1T18</v>
      </c>
      <c r="S25" s="233" t="str">
        <f t="shared" si="10"/>
        <v>2T18</v>
      </c>
      <c r="T25" s="233" t="str">
        <f t="shared" si="10"/>
        <v>3T18</v>
      </c>
      <c r="U25" s="233" t="str">
        <f t="shared" si="10"/>
        <v>4T18</v>
      </c>
      <c r="V25" s="231">
        <f t="shared" si="10"/>
        <v>2018</v>
      </c>
      <c r="W25" s="233" t="str">
        <f t="shared" si="10"/>
        <v>1T19</v>
      </c>
      <c r="X25" s="233" t="str">
        <f t="shared" si="10"/>
        <v>2T19</v>
      </c>
      <c r="Y25" s="233" t="str">
        <f t="shared" si="10"/>
        <v>3T19</v>
      </c>
      <c r="Z25" s="233" t="str">
        <f t="shared" si="10"/>
        <v>4T19</v>
      </c>
      <c r="AA25" s="231">
        <f t="shared" si="10"/>
        <v>2019</v>
      </c>
      <c r="AB25" s="233" t="str">
        <f t="shared" si="10"/>
        <v>1T20</v>
      </c>
      <c r="AC25" s="233" t="str">
        <f t="shared" si="10"/>
        <v>2T20</v>
      </c>
      <c r="AD25" s="233" t="str">
        <f t="shared" si="10"/>
        <v>3T20</v>
      </c>
      <c r="AE25" s="233" t="str">
        <f t="shared" si="10"/>
        <v>4T20</v>
      </c>
      <c r="AF25" s="231">
        <f t="shared" si="10"/>
        <v>2020</v>
      </c>
      <c r="AG25" s="233" t="str">
        <f t="shared" si="10"/>
        <v>1T21</v>
      </c>
      <c r="AH25" s="233" t="str">
        <f t="shared" si="10"/>
        <v>2T21</v>
      </c>
      <c r="AI25" s="233" t="str">
        <f t="shared" si="10"/>
        <v>3T21</v>
      </c>
      <c r="AJ25" s="233" t="str">
        <f t="shared" si="10"/>
        <v>4T21</v>
      </c>
      <c r="AK25" s="231">
        <f t="shared" si="10"/>
        <v>2021</v>
      </c>
      <c r="AL25" s="233" t="str">
        <f t="shared" si="10"/>
        <v>1T22</v>
      </c>
      <c r="AM25" s="233" t="str">
        <f t="shared" si="10"/>
        <v>2T22</v>
      </c>
      <c r="AN25" s="233" t="str">
        <f t="shared" si="10"/>
        <v>3T22</v>
      </c>
    </row>
    <row r="26" spans="1:40" s="16" customFormat="1" ht="16.5" customHeight="1">
      <c r="A26" s="35" t="s">
        <v>2</v>
      </c>
      <c r="B26" s="24"/>
      <c r="C26" s="208">
        <v>130.805</v>
      </c>
      <c r="D26" s="208">
        <v>139.287</v>
      </c>
      <c r="E26" s="208">
        <v>145.826</v>
      </c>
      <c r="F26" s="208">
        <v>153.853</v>
      </c>
      <c r="G26" s="61">
        <v>569.771</v>
      </c>
      <c r="H26" s="208">
        <v>129.561</v>
      </c>
      <c r="I26" s="208">
        <v>123.832</v>
      </c>
      <c r="J26" s="208">
        <v>116.451</v>
      </c>
      <c r="K26" s="208">
        <v>144.414</v>
      </c>
      <c r="L26" s="61">
        <v>514.258</v>
      </c>
      <c r="M26" s="208">
        <v>141.435</v>
      </c>
      <c r="N26" s="208">
        <v>143.81</v>
      </c>
      <c r="O26" s="208">
        <v>150.921</v>
      </c>
      <c r="P26" s="208">
        <v>175.47499999999997</v>
      </c>
      <c r="Q26" s="61">
        <v>611.641</v>
      </c>
      <c r="R26" s="208">
        <v>163.117</v>
      </c>
      <c r="S26" s="208">
        <v>170.297</v>
      </c>
      <c r="T26" s="208">
        <v>181.06000000000006</v>
      </c>
      <c r="U26" s="208">
        <v>182.5089999999999</v>
      </c>
      <c r="V26" s="61">
        <v>696.983</v>
      </c>
      <c r="W26" s="208">
        <v>156.66</v>
      </c>
      <c r="X26" s="208">
        <v>151.47799999999998</v>
      </c>
      <c r="Y26" s="208">
        <v>154.25900000000001</v>
      </c>
      <c r="Z26" s="208">
        <v>109.98399999999998</v>
      </c>
      <c r="AA26" s="61">
        <v>572.381</v>
      </c>
      <c r="AB26" s="208">
        <v>139.071</v>
      </c>
      <c r="AC26" s="208">
        <v>128.79999999999998</v>
      </c>
      <c r="AD26" s="208">
        <v>110.67500000000001</v>
      </c>
      <c r="AE26" s="208">
        <v>125.93400000000003</v>
      </c>
      <c r="AF26" s="61">
        <v>504.48</v>
      </c>
      <c r="AG26" s="208">
        <v>123.815</v>
      </c>
      <c r="AH26" s="208">
        <v>164.108</v>
      </c>
      <c r="AI26" s="208">
        <v>183.863</v>
      </c>
      <c r="AJ26" s="208">
        <v>195.824</v>
      </c>
      <c r="AK26" s="61">
        <v>667.61</v>
      </c>
      <c r="AL26" s="208">
        <v>158.473</v>
      </c>
      <c r="AM26" s="208">
        <v>221.52499999999998</v>
      </c>
      <c r="AN26" s="208">
        <v>173.776</v>
      </c>
    </row>
    <row r="27" spans="1:40" s="16" customFormat="1" ht="21" customHeight="1">
      <c r="A27" s="36" t="s">
        <v>9</v>
      </c>
      <c r="B27" s="24"/>
      <c r="C27" s="209">
        <v>24.676</v>
      </c>
      <c r="D27" s="209">
        <v>35.061</v>
      </c>
      <c r="E27" s="209">
        <v>38.136</v>
      </c>
      <c r="F27" s="209">
        <v>60.12</v>
      </c>
      <c r="G27" s="62">
        <v>157.993</v>
      </c>
      <c r="H27" s="209">
        <v>25.647</v>
      </c>
      <c r="I27" s="209">
        <v>19.117</v>
      </c>
      <c r="J27" s="209">
        <v>21.247</v>
      </c>
      <c r="K27" s="209">
        <v>29.406</v>
      </c>
      <c r="L27" s="62">
        <v>95.417</v>
      </c>
      <c r="M27" s="209">
        <v>30.098</v>
      </c>
      <c r="N27" s="209">
        <v>39.146</v>
      </c>
      <c r="O27" s="209">
        <v>45.42</v>
      </c>
      <c r="P27" s="209">
        <v>55.92800000000001</v>
      </c>
      <c r="Q27" s="62">
        <v>170.592</v>
      </c>
      <c r="R27" s="209">
        <v>56.059</v>
      </c>
      <c r="S27" s="209">
        <v>59.031</v>
      </c>
      <c r="T27" s="209">
        <v>65.965</v>
      </c>
      <c r="U27" s="209">
        <v>64.535</v>
      </c>
      <c r="V27" s="62">
        <v>245.59</v>
      </c>
      <c r="W27" s="209">
        <v>38.876</v>
      </c>
      <c r="X27" s="209">
        <v>27.761000000000003</v>
      </c>
      <c r="Y27" s="209">
        <v>18.331000000000003</v>
      </c>
      <c r="Z27" s="209">
        <v>-9.811000000000007</v>
      </c>
      <c r="AA27" s="62">
        <v>75.157</v>
      </c>
      <c r="AB27" s="209">
        <v>5.449</v>
      </c>
      <c r="AC27" s="209">
        <v>3.4239999999999995</v>
      </c>
      <c r="AD27" s="209">
        <v>-1.8229999999999995</v>
      </c>
      <c r="AE27" s="209">
        <v>6.805000000000001</v>
      </c>
      <c r="AF27" s="62">
        <v>13.855</v>
      </c>
      <c r="AG27" s="209">
        <v>8.241</v>
      </c>
      <c r="AH27" s="209">
        <v>32.729</v>
      </c>
      <c r="AI27" s="209">
        <v>30.473</v>
      </c>
      <c r="AJ27" s="209">
        <v>17.599000000000004</v>
      </c>
      <c r="AK27" s="62">
        <v>89.042</v>
      </c>
      <c r="AL27" s="209">
        <v>20.822</v>
      </c>
      <c r="AM27" s="209">
        <v>48.992307999999994</v>
      </c>
      <c r="AN27" s="209">
        <v>41.379692000000006</v>
      </c>
    </row>
    <row r="28" spans="1:40" s="23" customFormat="1" ht="16.5" customHeight="1">
      <c r="A28" s="37" t="s">
        <v>39</v>
      </c>
      <c r="B28" s="86"/>
      <c r="C28" s="210">
        <v>0.18864722296548295</v>
      </c>
      <c r="D28" s="210">
        <v>0.2517176764522174</v>
      </c>
      <c r="E28" s="210">
        <v>0.26151715057671476</v>
      </c>
      <c r="F28" s="210">
        <v>0.3907626110638076</v>
      </c>
      <c r="G28" s="63">
        <v>0.2772921050737928</v>
      </c>
      <c r="H28" s="210">
        <v>0.19795308773473497</v>
      </c>
      <c r="I28" s="210">
        <v>0.15437851282382584</v>
      </c>
      <c r="J28" s="210">
        <v>0.18245442289031438</v>
      </c>
      <c r="K28" s="210">
        <v>0.203622917445677</v>
      </c>
      <c r="L28" s="63">
        <v>0.18554305426459092</v>
      </c>
      <c r="M28" s="210">
        <v>0.21280446848375578</v>
      </c>
      <c r="N28" s="210">
        <v>0.2722063834225715</v>
      </c>
      <c r="O28" s="210">
        <v>0.3009521537758165</v>
      </c>
      <c r="P28" s="210">
        <v>0.3187234648810373</v>
      </c>
      <c r="Q28" s="63">
        <v>0.27890870625088904</v>
      </c>
      <c r="R28" s="210">
        <v>0.33141242175861496</v>
      </c>
      <c r="S28" s="210">
        <v>0.3348913956205921</v>
      </c>
      <c r="T28" s="210">
        <v>0.33836849663095103</v>
      </c>
      <c r="U28" s="210">
        <v>0.353599000597231</v>
      </c>
      <c r="V28" s="63">
        <v>0.3523615353602599</v>
      </c>
      <c r="W28" s="210">
        <v>0.24815524064853822</v>
      </c>
      <c r="X28" s="210">
        <v>0.1832675372001215</v>
      </c>
      <c r="Y28" s="210">
        <v>0.11883261268386286</v>
      </c>
      <c r="Z28" s="210">
        <v>-0.08920388420133846</v>
      </c>
      <c r="AA28" s="63">
        <v>0.13130589589801198</v>
      </c>
      <c r="AB28" s="210">
        <v>0.039181425315126805</v>
      </c>
      <c r="AC28" s="210">
        <v>0.02658385093167702</v>
      </c>
      <c r="AD28" s="210">
        <v>-0.01647165123108199</v>
      </c>
      <c r="AE28" s="210">
        <v>0.05403624120571092</v>
      </c>
      <c r="AF28" s="63">
        <v>0.0274639232477006</v>
      </c>
      <c r="AG28" s="210">
        <v>0.0665589791220773</v>
      </c>
      <c r="AH28" s="210">
        <v>0.19943573744119725</v>
      </c>
      <c r="AI28" s="210">
        <v>0.16573753283694925</v>
      </c>
      <c r="AJ28" s="210">
        <v>0.08987151728082361</v>
      </c>
      <c r="AK28" s="63">
        <v>0.13337427540030855</v>
      </c>
      <c r="AL28" s="210">
        <v>0.13139146731619897</v>
      </c>
      <c r="AM28" s="210">
        <v>0.2211592732197269</v>
      </c>
      <c r="AN28" s="210">
        <v>0.23812086824417644</v>
      </c>
    </row>
    <row r="29" spans="1:40" s="16" customFormat="1" ht="15">
      <c r="A29" s="16" t="s">
        <v>28</v>
      </c>
      <c r="B29" s="46"/>
      <c r="C29" s="217">
        <v>-11.885</v>
      </c>
      <c r="D29" s="217">
        <v>-11.207</v>
      </c>
      <c r="E29" s="217">
        <v>-13.625</v>
      </c>
      <c r="F29" s="217">
        <v>-13.963</v>
      </c>
      <c r="G29" s="91">
        <v>-50.68</v>
      </c>
      <c r="H29" s="217">
        <v>-10.635</v>
      </c>
      <c r="I29" s="217">
        <v>-9.119</v>
      </c>
      <c r="J29" s="217">
        <v>-24.535</v>
      </c>
      <c r="K29" s="217">
        <v>-12.45</v>
      </c>
      <c r="L29" s="91">
        <v>-56.739</v>
      </c>
      <c r="M29" s="217">
        <v>-12.789</v>
      </c>
      <c r="N29" s="217">
        <v>-12.255</v>
      </c>
      <c r="O29" s="217">
        <v>-13.556999999999999</v>
      </c>
      <c r="P29" s="217">
        <v>-15.777999999999999</v>
      </c>
      <c r="Q29" s="91">
        <v>-54.379</v>
      </c>
      <c r="R29" s="217">
        <v>-13.122</v>
      </c>
      <c r="S29" s="217">
        <v>-12.686</v>
      </c>
      <c r="T29" s="217">
        <v>-13.337000000000003</v>
      </c>
      <c r="U29" s="217">
        <v>-12.827999999999996</v>
      </c>
      <c r="V29" s="91">
        <v>-51.973</v>
      </c>
      <c r="W29" s="217">
        <v>-13.411</v>
      </c>
      <c r="X29" s="217">
        <v>-13.110999999999999</v>
      </c>
      <c r="Y29" s="217">
        <v>-15.696000000000005</v>
      </c>
      <c r="Z29" s="217">
        <v>-11.600999999999999</v>
      </c>
      <c r="AA29" s="91">
        <v>-53.819</v>
      </c>
      <c r="AB29" s="217">
        <v>-13.891</v>
      </c>
      <c r="AC29" s="217">
        <v>-14.116999999999999</v>
      </c>
      <c r="AD29" s="217">
        <v>-13.825</v>
      </c>
      <c r="AE29" s="217">
        <v>-15.440000000000005</v>
      </c>
      <c r="AF29" s="91">
        <v>-57.273</v>
      </c>
      <c r="AG29" s="217">
        <v>-13.862</v>
      </c>
      <c r="AH29" s="217">
        <v>-13.223999999999998</v>
      </c>
      <c r="AI29" s="217">
        <v>-10.813000000000002</v>
      </c>
      <c r="AJ29" s="217">
        <v>-9.933</v>
      </c>
      <c r="AK29" s="91">
        <v>-47.832</v>
      </c>
      <c r="AL29" s="217">
        <v>-9.522</v>
      </c>
      <c r="AM29" s="217">
        <v>-10.905</v>
      </c>
      <c r="AN29" s="217">
        <v>-11.105</v>
      </c>
    </row>
    <row r="30" spans="1:40" s="16" customFormat="1" ht="15">
      <c r="A30" s="16" t="s">
        <v>4</v>
      </c>
      <c r="B30" s="46"/>
      <c r="C30" s="217">
        <v>-2.854</v>
      </c>
      <c r="D30" s="217">
        <v>-1.054</v>
      </c>
      <c r="E30" s="217">
        <v>-0.926</v>
      </c>
      <c r="F30" s="217">
        <v>-0.748</v>
      </c>
      <c r="G30" s="91">
        <v>-5.582</v>
      </c>
      <c r="H30" s="217">
        <v>-1.081</v>
      </c>
      <c r="I30" s="217">
        <v>-1.942</v>
      </c>
      <c r="J30" s="217">
        <v>-0.86</v>
      </c>
      <c r="K30" s="217">
        <v>-2.093</v>
      </c>
      <c r="L30" s="91">
        <v>-5.976</v>
      </c>
      <c r="M30" s="217">
        <v>-1.169</v>
      </c>
      <c r="N30" s="217">
        <v>-1.3130000000000002</v>
      </c>
      <c r="O30" s="217">
        <v>-0.10699999999999976</v>
      </c>
      <c r="P30" s="217">
        <v>-1.4449999999999998</v>
      </c>
      <c r="Q30" s="91">
        <v>-4.034</v>
      </c>
      <c r="R30" s="217">
        <v>-1.931</v>
      </c>
      <c r="S30" s="217">
        <v>-1.6179999999999999</v>
      </c>
      <c r="T30" s="217">
        <v>-0.5669999999999997</v>
      </c>
      <c r="U30" s="217">
        <v>-1.5830000000000002</v>
      </c>
      <c r="V30" s="91">
        <v>-5.699</v>
      </c>
      <c r="W30" s="217">
        <v>-2.185</v>
      </c>
      <c r="X30" s="217">
        <v>-2.347</v>
      </c>
      <c r="Y30" s="217">
        <v>-1.9560000000000004</v>
      </c>
      <c r="Z30" s="217">
        <v>-2.7830000000000004</v>
      </c>
      <c r="AA30" s="91">
        <v>-9.271</v>
      </c>
      <c r="AB30" s="217">
        <v>-3.436</v>
      </c>
      <c r="AC30" s="217">
        <v>-3.234</v>
      </c>
      <c r="AD30" s="217">
        <v>-0.726</v>
      </c>
      <c r="AE30" s="217">
        <v>-2.375000000000001</v>
      </c>
      <c r="AF30" s="91">
        <v>-9.771</v>
      </c>
      <c r="AG30" s="217">
        <v>-3.039</v>
      </c>
      <c r="AH30" s="217">
        <v>-3.382</v>
      </c>
      <c r="AI30" s="217">
        <v>-2.1179999999999994</v>
      </c>
      <c r="AJ30" s="217">
        <v>-2.8919999999999995</v>
      </c>
      <c r="AK30" s="91">
        <v>-11.431</v>
      </c>
      <c r="AL30" s="217">
        <v>-1.72</v>
      </c>
      <c r="AM30" s="217">
        <v>-2.2510000000000003</v>
      </c>
      <c r="AN30" s="217">
        <v>-1.1849999999999996</v>
      </c>
    </row>
    <row r="31" spans="1:40" s="16" customFormat="1" ht="15">
      <c r="A31" s="16" t="s">
        <v>29</v>
      </c>
      <c r="B31" s="46"/>
      <c r="C31" s="204">
        <v>1.092</v>
      </c>
      <c r="D31" s="204">
        <v>-1.02</v>
      </c>
      <c r="E31" s="204">
        <v>3.212</v>
      </c>
      <c r="F31" s="204">
        <v>2.6479775369589023</v>
      </c>
      <c r="G31" s="65">
        <v>5.931977536958902</v>
      </c>
      <c r="H31" s="204">
        <v>0.076</v>
      </c>
      <c r="I31" s="204">
        <v>0.395</v>
      </c>
      <c r="J31" s="204">
        <v>18.539</v>
      </c>
      <c r="K31" s="204">
        <v>1.188</v>
      </c>
      <c r="L31" s="65">
        <v>20.198</v>
      </c>
      <c r="M31" s="204">
        <v>1.902</v>
      </c>
      <c r="N31" s="204">
        <v>2.2749999999999995</v>
      </c>
      <c r="O31" s="204">
        <v>1.5470000000000006</v>
      </c>
      <c r="P31" s="204">
        <v>3.468</v>
      </c>
      <c r="Q31" s="65">
        <v>9.192</v>
      </c>
      <c r="R31" s="204">
        <v>2.399</v>
      </c>
      <c r="S31" s="204">
        <v>3.4859999999999998</v>
      </c>
      <c r="T31" s="204">
        <v>1.4050000000000002</v>
      </c>
      <c r="U31" s="204">
        <v>4.332999999999999</v>
      </c>
      <c r="V31" s="65">
        <v>11.623</v>
      </c>
      <c r="W31" s="204">
        <v>0.699</v>
      </c>
      <c r="X31" s="204">
        <v>1.017</v>
      </c>
      <c r="Y31" s="204">
        <v>0.4560000000000002</v>
      </c>
      <c r="Z31" s="204">
        <v>0.1679999999999997</v>
      </c>
      <c r="AA31" s="65">
        <v>2.34</v>
      </c>
      <c r="AB31" s="204">
        <v>0.943</v>
      </c>
      <c r="AC31" s="204">
        <v>-0.10399999999999998</v>
      </c>
      <c r="AD31" s="204">
        <v>-0.369</v>
      </c>
      <c r="AE31" s="204">
        <v>-0.24499999999999997</v>
      </c>
      <c r="AF31" s="65">
        <v>0.225</v>
      </c>
      <c r="AG31" s="204">
        <v>-0.381</v>
      </c>
      <c r="AH31" s="204">
        <v>-189.026</v>
      </c>
      <c r="AI31" s="204">
        <v>-1.6079999999999757</v>
      </c>
      <c r="AJ31" s="204">
        <v>-1.4260000000000161</v>
      </c>
      <c r="AK31" s="65">
        <v>-192.441</v>
      </c>
      <c r="AL31" s="204">
        <v>-0.758</v>
      </c>
      <c r="AM31" s="204">
        <v>-0.30200000000000005</v>
      </c>
      <c r="AN31" s="204">
        <v>-1.6680000000000001</v>
      </c>
    </row>
    <row r="32" spans="1:40" s="16" customFormat="1" ht="15">
      <c r="A32" s="16" t="s">
        <v>129</v>
      </c>
      <c r="B32" s="46"/>
      <c r="C32" s="217"/>
      <c r="D32" s="217"/>
      <c r="E32" s="217"/>
      <c r="F32" s="217"/>
      <c r="G32" s="91"/>
      <c r="H32" s="217"/>
      <c r="I32" s="217"/>
      <c r="J32" s="217"/>
      <c r="K32" s="217"/>
      <c r="L32" s="91"/>
      <c r="M32" s="217"/>
      <c r="N32" s="217"/>
      <c r="O32" s="217"/>
      <c r="P32" s="217"/>
      <c r="Q32" s="91"/>
      <c r="R32" s="217">
        <v>-2</v>
      </c>
      <c r="S32" s="217">
        <v>-2</v>
      </c>
      <c r="T32" s="217">
        <v>-2</v>
      </c>
      <c r="U32" s="217">
        <v>-9.7</v>
      </c>
      <c r="V32" s="91">
        <v>-15.7</v>
      </c>
      <c r="W32" s="217">
        <v>-1.05</v>
      </c>
      <c r="X32" s="217">
        <v>-1.05</v>
      </c>
      <c r="Y32" s="217">
        <v>-1.0499999999999998</v>
      </c>
      <c r="Z32" s="217">
        <v>-0.8500000000000001</v>
      </c>
      <c r="AA32" s="91">
        <v>-4</v>
      </c>
      <c r="AB32" s="217">
        <v>-1.25</v>
      </c>
      <c r="AC32" s="217">
        <v>-1.25</v>
      </c>
      <c r="AD32" s="217">
        <v>-1.25</v>
      </c>
      <c r="AE32" s="217">
        <v>-1.25</v>
      </c>
      <c r="AF32" s="91">
        <v>-5</v>
      </c>
      <c r="AG32" s="217">
        <v>-1.25</v>
      </c>
      <c r="AH32" s="217">
        <v>6.297</v>
      </c>
      <c r="AI32" s="217">
        <v>0</v>
      </c>
      <c r="AJ32" s="217">
        <v>-0.8099999999999996</v>
      </c>
      <c r="AK32" s="91">
        <v>4.237</v>
      </c>
      <c r="AL32" s="217">
        <v>-0.057</v>
      </c>
      <c r="AM32" s="217">
        <v>-0.064</v>
      </c>
      <c r="AN32" s="217">
        <v>0.121</v>
      </c>
    </row>
    <row r="33" spans="1:40" s="16" customFormat="1" ht="15">
      <c r="A33" s="36" t="s">
        <v>3</v>
      </c>
      <c r="B33" s="24"/>
      <c r="C33" s="209">
        <v>11.029</v>
      </c>
      <c r="D33" s="209">
        <v>21.78</v>
      </c>
      <c r="E33" s="209">
        <v>26.797</v>
      </c>
      <c r="F33" s="209">
        <v>48.056977536958904</v>
      </c>
      <c r="G33" s="62">
        <v>107.6629775369589</v>
      </c>
      <c r="H33" s="209">
        <v>14.007</v>
      </c>
      <c r="I33" s="209">
        <v>8.451</v>
      </c>
      <c r="J33" s="209">
        <v>14.391</v>
      </c>
      <c r="K33" s="209">
        <v>16.051</v>
      </c>
      <c r="L33" s="62">
        <v>52.9</v>
      </c>
      <c r="M33" s="209">
        <v>18.042</v>
      </c>
      <c r="N33" s="209">
        <v>27.853</v>
      </c>
      <c r="O33" s="209">
        <v>33.30299999999999</v>
      </c>
      <c r="P33" s="209">
        <v>42.173</v>
      </c>
      <c r="Q33" s="62">
        <v>121.371</v>
      </c>
      <c r="R33" s="209">
        <v>41.405</v>
      </c>
      <c r="S33" s="209">
        <v>46.21299999999998</v>
      </c>
      <c r="T33" s="209">
        <v>51.466</v>
      </c>
      <c r="U33" s="209">
        <v>44.757000000000005</v>
      </c>
      <c r="V33" s="62">
        <v>183.841</v>
      </c>
      <c r="W33" s="209">
        <v>22.929</v>
      </c>
      <c r="X33" s="209">
        <v>12.27</v>
      </c>
      <c r="Y33" s="209">
        <v>0.08500000000000085</v>
      </c>
      <c r="Z33" s="209">
        <v>-24.877</v>
      </c>
      <c r="AA33" s="62">
        <v>10.407</v>
      </c>
      <c r="AB33" s="209">
        <v>-12.185</v>
      </c>
      <c r="AC33" s="209">
        <v>-15.281</v>
      </c>
      <c r="AD33" s="209">
        <v>-17.993000000000002</v>
      </c>
      <c r="AE33" s="209">
        <v>-12.504999999999995</v>
      </c>
      <c r="AF33" s="62">
        <v>-57.964</v>
      </c>
      <c r="AG33" s="209">
        <v>-10.291</v>
      </c>
      <c r="AH33" s="209">
        <v>-166.606</v>
      </c>
      <c r="AI33" s="209">
        <v>15.933999999999997</v>
      </c>
      <c r="AJ33" s="209">
        <v>2.5379999999999825</v>
      </c>
      <c r="AK33" s="62">
        <v>-158.425</v>
      </c>
      <c r="AL33" s="209">
        <v>8.765</v>
      </c>
      <c r="AM33" s="209">
        <v>35.47030799999999</v>
      </c>
      <c r="AN33" s="209">
        <v>27.542692000000017</v>
      </c>
    </row>
    <row r="34" spans="1:40" s="23" customFormat="1" ht="16.5" customHeight="1">
      <c r="A34" s="37" t="s">
        <v>40</v>
      </c>
      <c r="B34" s="86"/>
      <c r="C34" s="210">
        <v>0.08431634876342647</v>
      </c>
      <c r="D34" s="210">
        <v>0.1563677873742704</v>
      </c>
      <c r="E34" s="210">
        <v>0.18376009765062473</v>
      </c>
      <c r="F34" s="210">
        <v>0.31235645412802415</v>
      </c>
      <c r="G34" s="63">
        <v>0.1889583315699797</v>
      </c>
      <c r="H34" s="210">
        <v>0.10811123717785444</v>
      </c>
      <c r="I34" s="210">
        <v>0.06824568770592417</v>
      </c>
      <c r="J34" s="210">
        <v>0.12357987479712498</v>
      </c>
      <c r="K34" s="210">
        <v>0.11114573379312255</v>
      </c>
      <c r="L34" s="63">
        <v>0.10286665448082478</v>
      </c>
      <c r="M34" s="210">
        <v>0.12756389861066922</v>
      </c>
      <c r="N34" s="210">
        <v>0.19367916000278146</v>
      </c>
      <c r="O34" s="210">
        <v>0.22066511618661414</v>
      </c>
      <c r="P34" s="210">
        <v>0.24033623023222686</v>
      </c>
      <c r="Q34" s="63">
        <v>0.1984350296987939</v>
      </c>
      <c r="R34" s="210">
        <v>0.2538362034613192</v>
      </c>
      <c r="S34" s="210">
        <v>0.2713670822151886</v>
      </c>
      <c r="T34" s="210">
        <v>0.2693361316690599</v>
      </c>
      <c r="U34" s="210">
        <v>0.24523174199628528</v>
      </c>
      <c r="V34" s="63">
        <v>0.26376683505910475</v>
      </c>
      <c r="W34" s="210">
        <v>0.1463615472998851</v>
      </c>
      <c r="X34" s="210">
        <v>0.08100186165647817</v>
      </c>
      <c r="Y34" s="210">
        <v>0.0005510213342495468</v>
      </c>
      <c r="Z34" s="210">
        <v>-0.22618744544661046</v>
      </c>
      <c r="AA34" s="63">
        <v>0.01818194524276662</v>
      </c>
      <c r="AB34" s="210">
        <v>-0.0876171164369279</v>
      </c>
      <c r="AC34" s="210">
        <v>-0.1186413043478261</v>
      </c>
      <c r="AD34" s="210">
        <v>-0.16257510729613733</v>
      </c>
      <c r="AE34" s="210">
        <v>-0.0992980450077024</v>
      </c>
      <c r="AF34" s="63">
        <v>-0.11489850935616872</v>
      </c>
      <c r="AG34" s="210">
        <v>-0.08311593910269353</v>
      </c>
      <c r="AH34" s="210">
        <v>-1.0152216832817413</v>
      </c>
      <c r="AI34" s="210">
        <v>0.08666235185980865</v>
      </c>
      <c r="AJ34" s="210">
        <v>0.012960617697524218</v>
      </c>
      <c r="AK34" s="63">
        <v>-0.23730171806893247</v>
      </c>
      <c r="AL34" s="210">
        <v>0.05530910628308923</v>
      </c>
      <c r="AM34" s="210">
        <v>0.16011875860512353</v>
      </c>
      <c r="AN34" s="210">
        <v>0.1584953733542032</v>
      </c>
    </row>
    <row r="35" spans="1:40" s="16" customFormat="1" ht="21" customHeight="1">
      <c r="A35" s="17" t="s">
        <v>32</v>
      </c>
      <c r="B35" s="46"/>
      <c r="C35" s="204">
        <v>-4.696</v>
      </c>
      <c r="D35" s="204">
        <v>-7.083</v>
      </c>
      <c r="E35" s="204">
        <v>-5.3</v>
      </c>
      <c r="F35" s="204">
        <v>-23.357999999999997</v>
      </c>
      <c r="G35" s="65">
        <v>-40.437</v>
      </c>
      <c r="H35" s="204">
        <v>-3.696</v>
      </c>
      <c r="I35" s="204">
        <v>-3.5220000000000002</v>
      </c>
      <c r="J35" s="204">
        <v>-3.4339999999999997</v>
      </c>
      <c r="K35" s="204">
        <v>-3.7369999999999997</v>
      </c>
      <c r="L35" s="65">
        <v>-14.389</v>
      </c>
      <c r="M35" s="204">
        <v>-3.5220000000000002</v>
      </c>
      <c r="N35" s="204">
        <v>-3.505</v>
      </c>
      <c r="O35" s="204">
        <v>-3.828999999999999</v>
      </c>
      <c r="P35" s="204">
        <v>-3.3369999999999997</v>
      </c>
      <c r="Q35" s="65">
        <v>-14.198999999999998</v>
      </c>
      <c r="R35" s="204">
        <v>-3.3740000000000006</v>
      </c>
      <c r="S35" s="204">
        <v>-20.89</v>
      </c>
      <c r="T35" s="204">
        <v>-1.2989999999999973</v>
      </c>
      <c r="U35" s="204">
        <v>-1.424000000000003</v>
      </c>
      <c r="V35" s="65">
        <v>-26.987000000000002</v>
      </c>
      <c r="W35" s="204">
        <v>-2.074</v>
      </c>
      <c r="X35" s="204">
        <v>-2.0599999999999996</v>
      </c>
      <c r="Y35" s="204">
        <v>-2.2790000000000012</v>
      </c>
      <c r="Z35" s="204">
        <v>-2.4099999999999997</v>
      </c>
      <c r="AA35" s="65">
        <v>-8.823</v>
      </c>
      <c r="AB35" s="204">
        <v>-2.55</v>
      </c>
      <c r="AC35" s="204">
        <v>-2.825</v>
      </c>
      <c r="AD35" s="204">
        <v>-3.506999999999999</v>
      </c>
      <c r="AE35" s="204">
        <v>-3.247000000000001</v>
      </c>
      <c r="AF35" s="65">
        <v>-12.129000000000001</v>
      </c>
      <c r="AG35" s="204">
        <v>-2.314</v>
      </c>
      <c r="AH35" s="204">
        <v>-2.397</v>
      </c>
      <c r="AI35" s="204">
        <v>-4.186</v>
      </c>
      <c r="AJ35" s="204">
        <v>-0.7000000000000011</v>
      </c>
      <c r="AK35" s="65">
        <v>-9.597000000000001</v>
      </c>
      <c r="AL35" s="204">
        <v>-1.032</v>
      </c>
      <c r="AM35" s="204">
        <v>-3.4890000000000003</v>
      </c>
      <c r="AN35" s="204">
        <v>-1.8790000000000007</v>
      </c>
    </row>
    <row r="36" spans="1:40" s="16" customFormat="1" ht="15">
      <c r="A36" s="17" t="s">
        <v>10</v>
      </c>
      <c r="B36" s="46"/>
      <c r="C36" s="12">
        <v>2.422</v>
      </c>
      <c r="D36" s="204">
        <v>-0.7650000000000006</v>
      </c>
      <c r="E36" s="204">
        <v>-1.001000000000002</v>
      </c>
      <c r="F36" s="204">
        <v>-2.145000000000003</v>
      </c>
      <c r="G36" s="91">
        <v>-1.4890000000000043</v>
      </c>
      <c r="H36" s="204">
        <v>-2.085</v>
      </c>
      <c r="I36" s="204">
        <v>0.897</v>
      </c>
      <c r="J36" s="12">
        <v>-0.36</v>
      </c>
      <c r="K36" s="204">
        <v>-0.312</v>
      </c>
      <c r="L36" s="91">
        <v>-1.86</v>
      </c>
      <c r="M36" s="204">
        <v>-1.1460000000000008</v>
      </c>
      <c r="N36" s="204">
        <v>5.727999999999999</v>
      </c>
      <c r="O36" s="204">
        <v>-0.0719999999999903</v>
      </c>
      <c r="P36" s="204">
        <v>-0.8110000000000106</v>
      </c>
      <c r="Q36" s="91">
        <v>3.7049999999999983</v>
      </c>
      <c r="R36" s="204">
        <v>-0.19800000000000217</v>
      </c>
      <c r="S36" s="204">
        <v>8.052999999999997</v>
      </c>
      <c r="T36" s="204">
        <v>-0.12499999999999512</v>
      </c>
      <c r="U36" s="204">
        <v>-0.053000000000000824</v>
      </c>
      <c r="V36" s="91">
        <v>7.677</v>
      </c>
      <c r="W36" s="204">
        <v>1.290000000000001</v>
      </c>
      <c r="X36" s="204">
        <v>-0.719999999999998</v>
      </c>
      <c r="Y36" s="204">
        <v>1.7329999999999983</v>
      </c>
      <c r="Z36" s="204">
        <v>-0.9529999999999998</v>
      </c>
      <c r="AA36" s="91">
        <v>1.3500000000000005</v>
      </c>
      <c r="AB36" s="204">
        <v>0.9590000000000005</v>
      </c>
      <c r="AC36" s="204">
        <v>-0.4359999999999973</v>
      </c>
      <c r="AD36" s="204">
        <v>-0.8139999999999992</v>
      </c>
      <c r="AE36" s="204">
        <v>-0.819999999999999</v>
      </c>
      <c r="AF36" s="91">
        <v>-1.1109999999999935</v>
      </c>
      <c r="AG36" s="204">
        <v>1.8170000000000002</v>
      </c>
      <c r="AH36" s="204">
        <v>-0.33299999999998997</v>
      </c>
      <c r="AI36" s="204">
        <v>1.1369999999999933</v>
      </c>
      <c r="AJ36" s="204">
        <v>1.1080000000000165</v>
      </c>
      <c r="AK36" s="91">
        <v>3.7290000000000063</v>
      </c>
      <c r="AL36" s="204">
        <v>0.5569999999999986</v>
      </c>
      <c r="AM36" s="204">
        <v>1.470000000000002</v>
      </c>
      <c r="AN36" s="204">
        <v>1.4579999999999942</v>
      </c>
    </row>
    <row r="37" spans="1:40" s="16" customFormat="1" ht="15">
      <c r="A37" s="28" t="s">
        <v>12</v>
      </c>
      <c r="B37" s="24"/>
      <c r="C37" s="207">
        <v>8.755</v>
      </c>
      <c r="D37" s="207">
        <v>13.932</v>
      </c>
      <c r="E37" s="207">
        <v>20.496</v>
      </c>
      <c r="F37" s="207">
        <v>22.553977536958904</v>
      </c>
      <c r="G37" s="66">
        <v>65.7369775369589</v>
      </c>
      <c r="H37" s="207">
        <v>8.22</v>
      </c>
      <c r="I37" s="207">
        <v>5.826</v>
      </c>
      <c r="J37" s="207">
        <v>10.597</v>
      </c>
      <c r="K37" s="207">
        <v>12.002</v>
      </c>
      <c r="L37" s="66">
        <v>36.645</v>
      </c>
      <c r="M37" s="207">
        <v>13.374</v>
      </c>
      <c r="N37" s="207">
        <v>30.076</v>
      </c>
      <c r="O37" s="207">
        <v>29.402</v>
      </c>
      <c r="P37" s="207">
        <v>38.02499999999999</v>
      </c>
      <c r="Q37" s="66">
        <v>110.877</v>
      </c>
      <c r="R37" s="207">
        <v>37.833</v>
      </c>
      <c r="S37" s="207">
        <v>33.375999999999976</v>
      </c>
      <c r="T37" s="207">
        <v>50.042</v>
      </c>
      <c r="U37" s="207">
        <v>43.28</v>
      </c>
      <c r="V37" s="66">
        <v>164.531</v>
      </c>
      <c r="W37" s="207">
        <v>22.145</v>
      </c>
      <c r="X37" s="207">
        <v>9.490000000000002</v>
      </c>
      <c r="Y37" s="207">
        <v>-0.4610000000000021</v>
      </c>
      <c r="Z37" s="207">
        <v>-28.24</v>
      </c>
      <c r="AA37" s="66">
        <v>2.934</v>
      </c>
      <c r="AB37" s="207">
        <v>-13.776</v>
      </c>
      <c r="AC37" s="207">
        <v>-18.541999999999998</v>
      </c>
      <c r="AD37" s="207">
        <v>-22.314</v>
      </c>
      <c r="AE37" s="207">
        <v>-16.571999999999996</v>
      </c>
      <c r="AF37" s="66">
        <v>-71.204</v>
      </c>
      <c r="AG37" s="207">
        <v>-10.788</v>
      </c>
      <c r="AH37" s="207">
        <v>-169.33599999999998</v>
      </c>
      <c r="AI37" s="207">
        <v>12.884999999999991</v>
      </c>
      <c r="AJ37" s="207">
        <v>2.945999999999998</v>
      </c>
      <c r="AK37" s="66">
        <v>-164.293</v>
      </c>
      <c r="AL37" s="207">
        <v>8.29</v>
      </c>
      <c r="AM37" s="207">
        <v>33.45130799999999</v>
      </c>
      <c r="AN37" s="207">
        <v>27.12169200000001</v>
      </c>
    </row>
    <row r="38" spans="1:40" s="16" customFormat="1" ht="21" customHeight="1">
      <c r="A38" s="16" t="s">
        <v>11</v>
      </c>
      <c r="B38" s="46"/>
      <c r="C38" s="202">
        <v>-2.191</v>
      </c>
      <c r="D38" s="202">
        <v>-4.292</v>
      </c>
      <c r="E38" s="202">
        <v>-5.236</v>
      </c>
      <c r="F38" s="202">
        <v>-4.642261687513501</v>
      </c>
      <c r="G38" s="64">
        <v>-16.3612616875135</v>
      </c>
      <c r="H38" s="202">
        <v>-2.225</v>
      </c>
      <c r="I38" s="202">
        <v>-1.51825</v>
      </c>
      <c r="J38" s="202">
        <v>-1.906</v>
      </c>
      <c r="K38" s="202">
        <v>-3.0015</v>
      </c>
      <c r="L38" s="64">
        <v>-8.65</v>
      </c>
      <c r="M38" s="202">
        <v>-3.371</v>
      </c>
      <c r="N38" s="202">
        <v>-5.605</v>
      </c>
      <c r="O38" s="202">
        <v>-6.8039999999999985</v>
      </c>
      <c r="P38" s="202">
        <v>-8.520999999999999</v>
      </c>
      <c r="Q38" s="64">
        <v>-24.301</v>
      </c>
      <c r="R38" s="202">
        <v>-9.679</v>
      </c>
      <c r="S38" s="202">
        <v>-6.616000000000001</v>
      </c>
      <c r="T38" s="202">
        <v>-12.718999999999998</v>
      </c>
      <c r="U38" s="202">
        <v>-9.27</v>
      </c>
      <c r="V38" s="64">
        <v>-38.284</v>
      </c>
      <c r="W38" s="202">
        <v>-5.663</v>
      </c>
      <c r="X38" s="202">
        <v>-2.1847499999999993</v>
      </c>
      <c r="Y38" s="202">
        <v>0.34224999999999994</v>
      </c>
      <c r="Z38" s="202">
        <v>4.8795</v>
      </c>
      <c r="AA38" s="64">
        <v>-2.626</v>
      </c>
      <c r="AB38" s="202">
        <v>3.424</v>
      </c>
      <c r="AC38" s="202">
        <v>4.588000000000001</v>
      </c>
      <c r="AD38" s="202">
        <v>5.468</v>
      </c>
      <c r="AE38" s="202">
        <v>5.425999999999998</v>
      </c>
      <c r="AF38" s="64">
        <v>18.906</v>
      </c>
      <c r="AG38" s="202">
        <v>2.48</v>
      </c>
      <c r="AH38" s="202">
        <v>-16.044999999999998</v>
      </c>
      <c r="AI38" s="202">
        <v>-5.061000000000002</v>
      </c>
      <c r="AJ38" s="202">
        <v>-0.46799999999999997</v>
      </c>
      <c r="AK38" s="64">
        <v>-19.094</v>
      </c>
      <c r="AL38" s="202">
        <v>0.077</v>
      </c>
      <c r="AM38" s="202">
        <v>-1.4328269999999999</v>
      </c>
      <c r="AN38" s="202">
        <v>-3.529173</v>
      </c>
    </row>
    <row r="39" spans="1:40" s="16" customFormat="1" ht="15">
      <c r="A39" s="28" t="s">
        <v>7</v>
      </c>
      <c r="B39" s="24"/>
      <c r="C39" s="207">
        <v>6.564</v>
      </c>
      <c r="D39" s="207">
        <v>9.64</v>
      </c>
      <c r="E39" s="207">
        <v>15.26</v>
      </c>
      <c r="F39" s="207">
        <v>17.911715849445404</v>
      </c>
      <c r="G39" s="66">
        <v>49.375715849445406</v>
      </c>
      <c r="H39" s="207">
        <v>5.995</v>
      </c>
      <c r="I39" s="207">
        <v>4.307</v>
      </c>
      <c r="J39" s="207">
        <v>8.691</v>
      </c>
      <c r="K39" s="207">
        <v>9</v>
      </c>
      <c r="L39" s="66">
        <v>27.994</v>
      </c>
      <c r="M39" s="207">
        <v>10.003</v>
      </c>
      <c r="N39" s="207">
        <v>24.470999999999997</v>
      </c>
      <c r="O39" s="207">
        <v>22.598000000000006</v>
      </c>
      <c r="P39" s="207">
        <v>29.50399999999999</v>
      </c>
      <c r="Q39" s="66">
        <v>86.576</v>
      </c>
      <c r="R39" s="207">
        <v>28.154</v>
      </c>
      <c r="S39" s="207">
        <v>26.76</v>
      </c>
      <c r="T39" s="207">
        <v>37.32299999999999</v>
      </c>
      <c r="U39" s="207">
        <v>34.010000000000005</v>
      </c>
      <c r="V39" s="66">
        <v>126.247</v>
      </c>
      <c r="W39" s="207">
        <v>16.482</v>
      </c>
      <c r="X39" s="207">
        <v>7.305250000000001</v>
      </c>
      <c r="Y39" s="207">
        <v>-0.11874999999999858</v>
      </c>
      <c r="Z39" s="207">
        <v>-23.360500000000002</v>
      </c>
      <c r="AA39" s="66">
        <v>0.308</v>
      </c>
      <c r="AB39" s="207">
        <v>-10.352</v>
      </c>
      <c r="AC39" s="207">
        <v>-13.954</v>
      </c>
      <c r="AD39" s="207">
        <v>-16.846</v>
      </c>
      <c r="AE39" s="207">
        <v>-11.146</v>
      </c>
      <c r="AF39" s="66">
        <v>-52.298</v>
      </c>
      <c r="AG39" s="207">
        <v>-8.308</v>
      </c>
      <c r="AH39" s="207">
        <v>-185.381</v>
      </c>
      <c r="AI39" s="207">
        <v>7.823999999999984</v>
      </c>
      <c r="AJ39" s="207">
        <v>2.4780000000000086</v>
      </c>
      <c r="AK39" s="66">
        <v>-183.387</v>
      </c>
      <c r="AL39" s="207">
        <v>8.367</v>
      </c>
      <c r="AM39" s="207">
        <v>32.018480999999994</v>
      </c>
      <c r="AN39" s="207">
        <v>23.59251900000001</v>
      </c>
    </row>
    <row r="40" spans="2:40" s="16" customFormat="1" ht="16.2" thickBot="1">
      <c r="B40" s="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6.2" thickBot="1">
      <c r="A41" s="230" t="s">
        <v>205</v>
      </c>
      <c r="B41" s="88"/>
      <c r="C41" s="233" t="str">
        <f aca="true" t="shared" si="11" ref="C41:F41">C1</f>
        <v>1T15</v>
      </c>
      <c r="D41" s="233" t="str">
        <f t="shared" si="11"/>
        <v>2T15</v>
      </c>
      <c r="E41" s="233" t="str">
        <f t="shared" si="11"/>
        <v>3T15</v>
      </c>
      <c r="F41" s="233" t="str">
        <f t="shared" si="11"/>
        <v>4T15</v>
      </c>
      <c r="G41" s="231">
        <f aca="true" t="shared" si="12" ref="G41:AN41">G1</f>
        <v>2015</v>
      </c>
      <c r="H41" s="233" t="str">
        <f t="shared" si="12"/>
        <v>1T16</v>
      </c>
      <c r="I41" s="233" t="str">
        <f t="shared" si="12"/>
        <v>2T16</v>
      </c>
      <c r="J41" s="233" t="str">
        <f t="shared" si="12"/>
        <v>3T16</v>
      </c>
      <c r="K41" s="233" t="str">
        <f t="shared" si="12"/>
        <v>4T16</v>
      </c>
      <c r="L41" s="231">
        <f t="shared" si="12"/>
        <v>2016</v>
      </c>
      <c r="M41" s="233" t="str">
        <f t="shared" si="12"/>
        <v>1T17</v>
      </c>
      <c r="N41" s="233" t="str">
        <f t="shared" si="12"/>
        <v>2T17</v>
      </c>
      <c r="O41" s="233" t="str">
        <f t="shared" si="12"/>
        <v>3T17</v>
      </c>
      <c r="P41" s="233" t="str">
        <f t="shared" si="12"/>
        <v>4T17</v>
      </c>
      <c r="Q41" s="231">
        <f t="shared" si="12"/>
        <v>2017</v>
      </c>
      <c r="R41" s="233" t="str">
        <f t="shared" si="12"/>
        <v>1T18</v>
      </c>
      <c r="S41" s="233" t="str">
        <f t="shared" si="12"/>
        <v>2T18</v>
      </c>
      <c r="T41" s="233" t="str">
        <f t="shared" si="12"/>
        <v>3T18</v>
      </c>
      <c r="U41" s="233" t="str">
        <f t="shared" si="12"/>
        <v>4T18</v>
      </c>
      <c r="V41" s="231">
        <f t="shared" si="12"/>
        <v>2018</v>
      </c>
      <c r="W41" s="233" t="str">
        <f t="shared" si="12"/>
        <v>1T19</v>
      </c>
      <c r="X41" s="233" t="str">
        <f t="shared" si="12"/>
        <v>2T19</v>
      </c>
      <c r="Y41" s="233" t="str">
        <f t="shared" si="12"/>
        <v>3T19</v>
      </c>
      <c r="Z41" s="233" t="str">
        <f t="shared" si="12"/>
        <v>4T19</v>
      </c>
      <c r="AA41" s="231">
        <f t="shared" si="12"/>
        <v>2019</v>
      </c>
      <c r="AB41" s="233" t="str">
        <f t="shared" si="12"/>
        <v>1T20</v>
      </c>
      <c r="AC41" s="233" t="str">
        <f t="shared" si="12"/>
        <v>2T20</v>
      </c>
      <c r="AD41" s="233" t="str">
        <f t="shared" si="12"/>
        <v>3T20</v>
      </c>
      <c r="AE41" s="233" t="str">
        <f t="shared" si="12"/>
        <v>4T20</v>
      </c>
      <c r="AF41" s="231">
        <f t="shared" si="12"/>
        <v>2020</v>
      </c>
      <c r="AG41" s="233" t="str">
        <f t="shared" si="12"/>
        <v>1T21</v>
      </c>
      <c r="AH41" s="233" t="str">
        <f t="shared" si="12"/>
        <v>2T21</v>
      </c>
      <c r="AI41" s="233" t="str">
        <f t="shared" si="12"/>
        <v>3T21</v>
      </c>
      <c r="AJ41" s="233" t="str">
        <f t="shared" si="12"/>
        <v>4T21</v>
      </c>
      <c r="AK41" s="231">
        <f t="shared" si="12"/>
        <v>2021</v>
      </c>
      <c r="AL41" s="233" t="str">
        <f t="shared" si="12"/>
        <v>1T22</v>
      </c>
      <c r="AM41" s="233" t="str">
        <f t="shared" si="12"/>
        <v>2T22</v>
      </c>
      <c r="AN41" s="233" t="str">
        <f t="shared" si="12"/>
        <v>3T22</v>
      </c>
    </row>
    <row r="42" spans="1:40" s="16" customFormat="1" ht="15">
      <c r="A42" s="35" t="s">
        <v>53</v>
      </c>
      <c r="B42" s="24"/>
      <c r="C42" s="208">
        <v>24.676</v>
      </c>
      <c r="D42" s="208">
        <v>35.061</v>
      </c>
      <c r="E42" s="208">
        <v>38.136</v>
      </c>
      <c r="F42" s="208">
        <v>60.12</v>
      </c>
      <c r="G42" s="61">
        <v>157.993</v>
      </c>
      <c r="H42" s="208">
        <v>25.647</v>
      </c>
      <c r="I42" s="208">
        <v>19.117</v>
      </c>
      <c r="J42" s="208">
        <v>21.247</v>
      </c>
      <c r="K42" s="208">
        <v>29.406</v>
      </c>
      <c r="L42" s="61">
        <v>95.417</v>
      </c>
      <c r="M42" s="208">
        <v>30.098</v>
      </c>
      <c r="N42" s="208">
        <v>39.146</v>
      </c>
      <c r="O42" s="208">
        <v>45.42</v>
      </c>
      <c r="P42" s="208">
        <v>55.92800000000001</v>
      </c>
      <c r="Q42" s="61">
        <v>170.592</v>
      </c>
      <c r="R42" s="208">
        <v>56.059</v>
      </c>
      <c r="S42" s="208">
        <v>59.031</v>
      </c>
      <c r="T42" s="208">
        <v>65.965</v>
      </c>
      <c r="U42" s="208">
        <v>64.534515875209</v>
      </c>
      <c r="V42" s="61">
        <v>245.589515875209</v>
      </c>
      <c r="W42" s="208">
        <v>38.876</v>
      </c>
      <c r="X42" s="208">
        <v>27.761000000000003</v>
      </c>
      <c r="Y42" s="208">
        <v>18.331000000000003</v>
      </c>
      <c r="Z42" s="208">
        <v>-9.811999999999998</v>
      </c>
      <c r="AA42" s="61">
        <v>75.156</v>
      </c>
      <c r="AB42" s="208">
        <v>5.449</v>
      </c>
      <c r="AC42" s="208">
        <v>3.4239999999999995</v>
      </c>
      <c r="AD42" s="208">
        <v>-1.8229999999999995</v>
      </c>
      <c r="AE42" s="208">
        <v>6.805000000000001</v>
      </c>
      <c r="AF42" s="61">
        <v>13.855</v>
      </c>
      <c r="AG42" s="208">
        <v>8.241</v>
      </c>
      <c r="AH42" s="208">
        <v>32.73</v>
      </c>
      <c r="AI42" s="208">
        <v>30.472</v>
      </c>
      <c r="AJ42" s="208">
        <v>17.599000000000004</v>
      </c>
      <c r="AK42" s="61">
        <v>89.042</v>
      </c>
      <c r="AL42" s="208">
        <v>20.822</v>
      </c>
      <c r="AM42" s="208">
        <v>48.996308</v>
      </c>
      <c r="AN42" s="208">
        <v>41.375692</v>
      </c>
    </row>
    <row r="43" spans="1:40" s="16" customFormat="1" ht="17.4" customHeight="1">
      <c r="A43" s="1" t="s">
        <v>14</v>
      </c>
      <c r="B43" s="5"/>
      <c r="C43" s="204">
        <v>3.583</v>
      </c>
      <c r="D43" s="204">
        <v>-2.195</v>
      </c>
      <c r="E43" s="204">
        <v>2.258</v>
      </c>
      <c r="F43" s="204">
        <v>-1.013</v>
      </c>
      <c r="G43" s="65">
        <v>2.633</v>
      </c>
      <c r="H43" s="204">
        <v>0.532</v>
      </c>
      <c r="I43" s="204">
        <v>-1.292</v>
      </c>
      <c r="J43" s="204">
        <v>1.616</v>
      </c>
      <c r="K43" s="204">
        <v>1.615</v>
      </c>
      <c r="L43" s="65">
        <v>2.471</v>
      </c>
      <c r="M43" s="204">
        <v>2.613</v>
      </c>
      <c r="N43" s="204">
        <v>-0.4929999999999999</v>
      </c>
      <c r="O43" s="204">
        <v>3.338</v>
      </c>
      <c r="P43" s="204">
        <v>4.189</v>
      </c>
      <c r="Q43" s="65">
        <v>9.647</v>
      </c>
      <c r="R43" s="204">
        <v>1.617</v>
      </c>
      <c r="S43" s="204">
        <v>-2.146</v>
      </c>
      <c r="T43" s="204">
        <v>6.057</v>
      </c>
      <c r="U43" s="204">
        <v>1.737</v>
      </c>
      <c r="V43" s="65">
        <v>7.265000000000001</v>
      </c>
      <c r="W43" s="204">
        <v>5.896999999999999</v>
      </c>
      <c r="X43" s="204">
        <v>-1.085</v>
      </c>
      <c r="Y43" s="204">
        <v>7.217</v>
      </c>
      <c r="Z43" s="204">
        <v>1.4499999999999997</v>
      </c>
      <c r="AA43" s="65">
        <v>13.472</v>
      </c>
      <c r="AB43" s="204">
        <v>5.340999999999999</v>
      </c>
      <c r="AC43" s="204">
        <v>3.3029999999999995</v>
      </c>
      <c r="AD43" s="204">
        <v>-0.09799999999999986</v>
      </c>
      <c r="AE43" s="204">
        <v>-6.170999999999999</v>
      </c>
      <c r="AF43" s="65">
        <v>2.396000000000001</v>
      </c>
      <c r="AG43" s="204">
        <v>0.69620631</v>
      </c>
      <c r="AH43" s="204">
        <v>-5.12107198</v>
      </c>
      <c r="AI43" s="204">
        <v>6.9719999999999995</v>
      </c>
      <c r="AJ43" s="204">
        <v>-0.5999999999999996</v>
      </c>
      <c r="AK43" s="65">
        <v>3.128</v>
      </c>
      <c r="AL43" s="204">
        <v>6.626</v>
      </c>
      <c r="AM43" s="204">
        <v>4.024</v>
      </c>
      <c r="AN43" s="204">
        <v>4.519</v>
      </c>
    </row>
    <row r="44" spans="1:40" s="16" customFormat="1" ht="15">
      <c r="A44" s="1" t="s">
        <v>15</v>
      </c>
      <c r="B44" s="5"/>
      <c r="C44" s="204">
        <v>4.985</v>
      </c>
      <c r="D44" s="204">
        <v>-1.017999999999999</v>
      </c>
      <c r="E44" s="204">
        <v>0.5769999999999973</v>
      </c>
      <c r="F44" s="204">
        <v>-2.485999999999997</v>
      </c>
      <c r="G44" s="65">
        <v>2.0579999999999945</v>
      </c>
      <c r="H44" s="204">
        <v>1.5420000000000003</v>
      </c>
      <c r="I44" s="204">
        <v>0.6029999999999989</v>
      </c>
      <c r="J44" s="204">
        <v>-0.05600000000000138</v>
      </c>
      <c r="K44" s="204">
        <v>-2.9169999999999994</v>
      </c>
      <c r="L44" s="65">
        <v>-1.0960000000000072</v>
      </c>
      <c r="M44" s="204">
        <v>0.468</v>
      </c>
      <c r="N44" s="204">
        <v>-0.8680000000000001</v>
      </c>
      <c r="O44" s="204">
        <v>0.04600000000000004</v>
      </c>
      <c r="P44" s="204">
        <v>0.6839999999999999</v>
      </c>
      <c r="Q44" s="65">
        <v>0.33</v>
      </c>
      <c r="R44" s="204">
        <v>-0.798</v>
      </c>
      <c r="S44" s="204">
        <v>0.45400000000000007</v>
      </c>
      <c r="T44" s="204">
        <v>0.43199999999999994</v>
      </c>
      <c r="U44" s="204">
        <v>0.29300000000000004</v>
      </c>
      <c r="V44" s="65">
        <v>0.381</v>
      </c>
      <c r="W44" s="204">
        <v>0.548</v>
      </c>
      <c r="X44" s="204">
        <v>0.229</v>
      </c>
      <c r="Y44" s="204">
        <v>-3.9539999999999997</v>
      </c>
      <c r="Z44" s="204">
        <v>1.1189999999999993</v>
      </c>
      <c r="AA44" s="65">
        <v>-2.0509999999999997</v>
      </c>
      <c r="AB44" s="204">
        <v>-2.029</v>
      </c>
      <c r="AC44" s="204">
        <v>-4.834</v>
      </c>
      <c r="AD44" s="204">
        <v>-2.641</v>
      </c>
      <c r="AE44" s="204">
        <v>-1.4580000000000004</v>
      </c>
      <c r="AF44" s="65">
        <v>-10.983</v>
      </c>
      <c r="AG44" s="204">
        <v>-3.42720631</v>
      </c>
      <c r="AH44" s="204">
        <v>4.66807198</v>
      </c>
      <c r="AI44" s="204">
        <v>11.485000000000001</v>
      </c>
      <c r="AJ44" s="204">
        <v>14.012</v>
      </c>
      <c r="AK44" s="65">
        <v>25.557000000000002</v>
      </c>
      <c r="AL44" s="204">
        <v>-6.59</v>
      </c>
      <c r="AM44" s="204">
        <v>7.9</v>
      </c>
      <c r="AN44" s="204">
        <v>3.709999999999999</v>
      </c>
    </row>
    <row r="45" spans="1:40" s="16" customFormat="1" ht="15">
      <c r="A45" s="1" t="s">
        <v>13</v>
      </c>
      <c r="B45" s="5"/>
      <c r="C45" s="204">
        <v>-19.618</v>
      </c>
      <c r="D45" s="204">
        <v>14.081</v>
      </c>
      <c r="E45" s="204">
        <v>-27.371</v>
      </c>
      <c r="F45" s="204">
        <v>3.888</v>
      </c>
      <c r="G45" s="65">
        <v>-29.046000000000003</v>
      </c>
      <c r="H45" s="204">
        <v>-11.917</v>
      </c>
      <c r="I45" s="204">
        <v>3.0879999999999996</v>
      </c>
      <c r="J45" s="204">
        <v>-6.725</v>
      </c>
      <c r="K45" s="204">
        <v>14.719</v>
      </c>
      <c r="L45" s="65">
        <v>-0.7960000000000009</v>
      </c>
      <c r="M45" s="204">
        <v>-14.286999999999999</v>
      </c>
      <c r="N45" s="204">
        <v>2.494</v>
      </c>
      <c r="O45" s="204">
        <v>-5.485999999999999</v>
      </c>
      <c r="P45" s="204">
        <v>17.610999999999997</v>
      </c>
      <c r="Q45" s="65">
        <v>0.33199999999999985</v>
      </c>
      <c r="R45" s="204">
        <v>-28.791999999999998</v>
      </c>
      <c r="S45" s="204">
        <v>20.101</v>
      </c>
      <c r="T45" s="204">
        <v>-5.49</v>
      </c>
      <c r="U45" s="204">
        <v>-0.43100000000000094</v>
      </c>
      <c r="V45" s="65">
        <v>-14.612</v>
      </c>
      <c r="W45" s="204">
        <v>0.06300000000000006</v>
      </c>
      <c r="X45" s="204">
        <v>-8.411999999999999</v>
      </c>
      <c r="Y45" s="204">
        <v>13.337</v>
      </c>
      <c r="Z45" s="204">
        <v>44.765</v>
      </c>
      <c r="AA45" s="65">
        <v>49.753</v>
      </c>
      <c r="AB45" s="204">
        <v>6.795000000000001</v>
      </c>
      <c r="AC45" s="204">
        <v>6.452</v>
      </c>
      <c r="AD45" s="204">
        <v>3.226</v>
      </c>
      <c r="AE45" s="204">
        <v>2.323999999999997</v>
      </c>
      <c r="AF45" s="65">
        <v>18.793</v>
      </c>
      <c r="AG45" s="204">
        <v>-17.16</v>
      </c>
      <c r="AH45" s="204">
        <v>-5.779000000000002</v>
      </c>
      <c r="AI45" s="204">
        <v>-11.756</v>
      </c>
      <c r="AJ45" s="204">
        <v>8.046000000000001</v>
      </c>
      <c r="AK45" s="65">
        <v>-26.648999999999997</v>
      </c>
      <c r="AL45" s="204">
        <v>-8.516</v>
      </c>
      <c r="AM45" s="204">
        <v>-22.732308000000003</v>
      </c>
      <c r="AN45" s="204">
        <v>26.503308000000004</v>
      </c>
    </row>
    <row r="46" spans="1:40" s="16" customFormat="1" ht="15">
      <c r="A46" s="1" t="s">
        <v>16</v>
      </c>
      <c r="B46" s="5"/>
      <c r="C46" s="204">
        <v>3.526</v>
      </c>
      <c r="D46" s="204">
        <v>-2.318</v>
      </c>
      <c r="E46" s="204">
        <v>-1.935</v>
      </c>
      <c r="F46" s="204">
        <v>-7.076</v>
      </c>
      <c r="G46" s="65">
        <v>-7.803</v>
      </c>
      <c r="H46" s="204">
        <v>0.114</v>
      </c>
      <c r="I46" s="204">
        <v>-0.749</v>
      </c>
      <c r="J46" s="204">
        <v>0</v>
      </c>
      <c r="K46" s="204">
        <v>-6.612</v>
      </c>
      <c r="L46" s="65">
        <v>-7.247</v>
      </c>
      <c r="M46" s="204">
        <v>0</v>
      </c>
      <c r="N46" s="204">
        <v>-2.031</v>
      </c>
      <c r="O46" s="204">
        <v>0</v>
      </c>
      <c r="P46" s="204">
        <v>-12.449</v>
      </c>
      <c r="Q46" s="65">
        <v>-14.48</v>
      </c>
      <c r="R46" s="204">
        <v>0</v>
      </c>
      <c r="S46" s="204">
        <v>-6.396</v>
      </c>
      <c r="T46" s="204">
        <v>-0.04100000000000037</v>
      </c>
      <c r="U46" s="204">
        <v>-20.237</v>
      </c>
      <c r="V46" s="65">
        <v>-26.674</v>
      </c>
      <c r="W46" s="204">
        <v>0</v>
      </c>
      <c r="X46" s="204">
        <v>-5.102</v>
      </c>
      <c r="Y46" s="204">
        <v>-1.5249999999999995</v>
      </c>
      <c r="Z46" s="204">
        <v>-0.8769999999999998</v>
      </c>
      <c r="AA46" s="65">
        <v>-7.504</v>
      </c>
      <c r="AB46" s="204">
        <v>-0.003</v>
      </c>
      <c r="AC46" s="204">
        <v>0.006</v>
      </c>
      <c r="AD46" s="204">
        <v>-0.026</v>
      </c>
      <c r="AE46" s="204">
        <v>6.3149999999999995</v>
      </c>
      <c r="AF46" s="65">
        <v>6.292</v>
      </c>
      <c r="AG46" s="204">
        <v>0</v>
      </c>
      <c r="AH46" s="204">
        <v>0</v>
      </c>
      <c r="AI46" s="204">
        <v>0</v>
      </c>
      <c r="AJ46" s="204">
        <v>-1.28</v>
      </c>
      <c r="AK46" s="65">
        <v>-1.28</v>
      </c>
      <c r="AL46" s="204">
        <v>0.001</v>
      </c>
      <c r="AM46" s="204">
        <v>-1.888</v>
      </c>
      <c r="AN46" s="204">
        <v>0</v>
      </c>
    </row>
    <row r="47" spans="1:40" s="16" customFormat="1" ht="15">
      <c r="A47" s="1" t="s">
        <v>127</v>
      </c>
      <c r="B47" s="5"/>
      <c r="C47" s="211">
        <v>-8.774999999999995</v>
      </c>
      <c r="D47" s="211">
        <v>-2.1050000000000004</v>
      </c>
      <c r="E47" s="211">
        <v>-7.895999999999997</v>
      </c>
      <c r="F47" s="211">
        <v>-20.938885760000005</v>
      </c>
      <c r="G47" s="65">
        <v>-39.71488575999999</v>
      </c>
      <c r="H47" s="211">
        <v>-0.218</v>
      </c>
      <c r="I47" s="211">
        <v>-6.904</v>
      </c>
      <c r="J47" s="211">
        <v>0.29400000000000287</v>
      </c>
      <c r="K47" s="211">
        <v>-6.746</v>
      </c>
      <c r="L47" s="65">
        <v>-13.305999999999997</v>
      </c>
      <c r="M47" s="211">
        <v>0.479</v>
      </c>
      <c r="N47" s="211">
        <v>-6.508</v>
      </c>
      <c r="O47" s="211">
        <v>0.5510000000000002</v>
      </c>
      <c r="P47" s="211">
        <v>-7.561</v>
      </c>
      <c r="Q47" s="65">
        <v>-13.039</v>
      </c>
      <c r="R47" s="211">
        <v>0.948</v>
      </c>
      <c r="S47" s="211">
        <v>-19.900000000000002</v>
      </c>
      <c r="T47" s="211">
        <v>-0.6729999999999983</v>
      </c>
      <c r="U47" s="211">
        <v>-0.2680000000000007</v>
      </c>
      <c r="V47" s="65">
        <v>-19.893</v>
      </c>
      <c r="W47" s="211">
        <v>-1.14</v>
      </c>
      <c r="X47" s="211">
        <v>-0.242</v>
      </c>
      <c r="Y47" s="211">
        <v>-1.0970000000000002</v>
      </c>
      <c r="Z47" s="211">
        <v>-2.29</v>
      </c>
      <c r="AA47" s="65">
        <v>-4.769</v>
      </c>
      <c r="AB47" s="211">
        <v>-1.765</v>
      </c>
      <c r="AC47" s="211">
        <v>-0.6279999999999999</v>
      </c>
      <c r="AD47" s="211">
        <v>-2.795</v>
      </c>
      <c r="AE47" s="211">
        <v>-1.2650000000000006</v>
      </c>
      <c r="AF47" s="65">
        <v>-6.453</v>
      </c>
      <c r="AG47" s="211">
        <v>-2.353</v>
      </c>
      <c r="AH47" s="211">
        <v>-1.533</v>
      </c>
      <c r="AI47" s="211">
        <v>-2.162</v>
      </c>
      <c r="AJ47" s="211">
        <v>-0.8709999999999996</v>
      </c>
      <c r="AK47" s="65">
        <v>-6.919</v>
      </c>
      <c r="AL47" s="211">
        <v>-2.258</v>
      </c>
      <c r="AM47" s="211">
        <v>-1.0699999999999998</v>
      </c>
      <c r="AN47" s="211">
        <v>-2.1090000000000004</v>
      </c>
    </row>
    <row r="48" spans="1:40" s="16" customFormat="1" ht="15">
      <c r="A48" s="28" t="s">
        <v>17</v>
      </c>
      <c r="B48" s="24"/>
      <c r="C48" s="207">
        <v>8.377000000000006</v>
      </c>
      <c r="D48" s="207">
        <v>41.506</v>
      </c>
      <c r="E48" s="207">
        <v>3.7690000000000072</v>
      </c>
      <c r="F48" s="207">
        <v>32.494114239999995</v>
      </c>
      <c r="G48" s="66">
        <v>86.12011424000002</v>
      </c>
      <c r="H48" s="207">
        <v>15.700000000000001</v>
      </c>
      <c r="I48" s="207">
        <v>13.863</v>
      </c>
      <c r="J48" s="207">
        <v>16.376000000000005</v>
      </c>
      <c r="K48" s="207">
        <v>29.464999999999996</v>
      </c>
      <c r="L48" s="66">
        <v>75.443</v>
      </c>
      <c r="M48" s="207">
        <v>19.371000000000002</v>
      </c>
      <c r="N48" s="207">
        <v>31.74</v>
      </c>
      <c r="O48" s="207">
        <v>43.86900000000001</v>
      </c>
      <c r="P48" s="207">
        <v>58.40200000000001</v>
      </c>
      <c r="Q48" s="66">
        <v>153.38200000000003</v>
      </c>
      <c r="R48" s="207">
        <v>29.033999999999995</v>
      </c>
      <c r="S48" s="207">
        <v>51.14299999999999</v>
      </c>
      <c r="T48" s="207">
        <v>66.25000000000001</v>
      </c>
      <c r="U48" s="207">
        <v>45.628515875209004</v>
      </c>
      <c r="V48" s="66">
        <v>192.05651587520902</v>
      </c>
      <c r="W48" s="207">
        <v>44.244</v>
      </c>
      <c r="X48" s="207">
        <v>13.149000000000004</v>
      </c>
      <c r="Y48" s="207">
        <v>32.309</v>
      </c>
      <c r="Z48" s="207">
        <v>34.350276</v>
      </c>
      <c r="AA48" s="66">
        <v>124.05699999999999</v>
      </c>
      <c r="AB48" s="207">
        <v>13.788</v>
      </c>
      <c r="AC48" s="207">
        <v>7.722999999999999</v>
      </c>
      <c r="AD48" s="207">
        <v>-4.156999999999999</v>
      </c>
      <c r="AE48" s="207">
        <v>6.549999999999996</v>
      </c>
      <c r="AF48" s="66">
        <v>23.900000000000002</v>
      </c>
      <c r="AG48" s="207">
        <v>-14.003</v>
      </c>
      <c r="AH48" s="207">
        <v>24.964999999999996</v>
      </c>
      <c r="AI48" s="207">
        <v>35.011</v>
      </c>
      <c r="AJ48" s="207">
        <v>36.906</v>
      </c>
      <c r="AK48" s="66">
        <v>82.879</v>
      </c>
      <c r="AL48" s="207">
        <v>10.085</v>
      </c>
      <c r="AM48" s="207">
        <v>35.276999999999994</v>
      </c>
      <c r="AN48" s="207">
        <v>73.99900000000001</v>
      </c>
    </row>
    <row r="49" spans="1:40" s="16" customFormat="1" ht="16.2" thickBot="1">
      <c r="A49" s="24"/>
      <c r="B49" s="24"/>
      <c r="C49" s="206"/>
      <c r="D49" s="206"/>
      <c r="E49" s="206"/>
      <c r="F49" s="206"/>
      <c r="G49" s="25"/>
      <c r="H49" s="206"/>
      <c r="I49" s="206"/>
      <c r="J49" s="206"/>
      <c r="K49" s="206"/>
      <c r="L49" s="25"/>
      <c r="M49" s="206"/>
      <c r="N49" s="206"/>
      <c r="O49" s="206"/>
      <c r="P49" s="206"/>
      <c r="Q49" s="25"/>
      <c r="R49" s="206"/>
      <c r="S49" s="206"/>
      <c r="T49" s="206"/>
      <c r="U49" s="206"/>
      <c r="V49" s="25"/>
      <c r="W49" s="206"/>
      <c r="X49" s="206"/>
      <c r="Y49" s="206"/>
      <c r="Z49" s="206"/>
      <c r="AA49" s="25"/>
      <c r="AB49" s="206"/>
      <c r="AC49" s="206"/>
      <c r="AD49" s="206"/>
      <c r="AE49" s="206"/>
      <c r="AF49" s="25"/>
      <c r="AG49" s="206"/>
      <c r="AH49" s="206"/>
      <c r="AI49" s="206"/>
      <c r="AJ49" s="206"/>
      <c r="AK49" s="25"/>
      <c r="AL49" s="206"/>
      <c r="AM49" s="206"/>
      <c r="AN49" s="206"/>
    </row>
    <row r="50" spans="1:40" ht="16.2" thickBot="1">
      <c r="A50" s="230" t="s">
        <v>206</v>
      </c>
      <c r="B50" s="88"/>
      <c r="C50" s="233" t="str">
        <f aca="true" t="shared" si="13" ref="C50:F50">C1</f>
        <v>1T15</v>
      </c>
      <c r="D50" s="233" t="str">
        <f t="shared" si="13"/>
        <v>2T15</v>
      </c>
      <c r="E50" s="233" t="str">
        <f t="shared" si="13"/>
        <v>3T15</v>
      </c>
      <c r="F50" s="233" t="str">
        <f t="shared" si="13"/>
        <v>4T15</v>
      </c>
      <c r="G50" s="231">
        <f aca="true" t="shared" si="14" ref="G50:AN50">G1</f>
        <v>2015</v>
      </c>
      <c r="H50" s="233" t="str">
        <f t="shared" si="14"/>
        <v>1T16</v>
      </c>
      <c r="I50" s="233" t="str">
        <f t="shared" si="14"/>
        <v>2T16</v>
      </c>
      <c r="J50" s="233" t="str">
        <f t="shared" si="14"/>
        <v>3T16</v>
      </c>
      <c r="K50" s="233" t="str">
        <f t="shared" si="14"/>
        <v>4T16</v>
      </c>
      <c r="L50" s="231">
        <f t="shared" si="14"/>
        <v>2016</v>
      </c>
      <c r="M50" s="233" t="str">
        <f t="shared" si="14"/>
        <v>1T17</v>
      </c>
      <c r="N50" s="233" t="str">
        <f t="shared" si="14"/>
        <v>2T17</v>
      </c>
      <c r="O50" s="233" t="str">
        <f t="shared" si="14"/>
        <v>3T17</v>
      </c>
      <c r="P50" s="233" t="str">
        <f t="shared" si="14"/>
        <v>4T17</v>
      </c>
      <c r="Q50" s="231">
        <f t="shared" si="14"/>
        <v>2017</v>
      </c>
      <c r="R50" s="233" t="str">
        <f t="shared" si="14"/>
        <v>1T18</v>
      </c>
      <c r="S50" s="233" t="str">
        <f t="shared" si="14"/>
        <v>2T18</v>
      </c>
      <c r="T50" s="233" t="str">
        <f t="shared" si="14"/>
        <v>3T18</v>
      </c>
      <c r="U50" s="233" t="str">
        <f t="shared" si="14"/>
        <v>4T18</v>
      </c>
      <c r="V50" s="231">
        <f t="shared" si="14"/>
        <v>2018</v>
      </c>
      <c r="W50" s="233" t="str">
        <f t="shared" si="14"/>
        <v>1T19</v>
      </c>
      <c r="X50" s="233" t="str">
        <f t="shared" si="14"/>
        <v>2T19</v>
      </c>
      <c r="Y50" s="233" t="str">
        <f t="shared" si="14"/>
        <v>3T19</v>
      </c>
      <c r="Z50" s="233" t="str">
        <f t="shared" si="14"/>
        <v>4T19</v>
      </c>
      <c r="AA50" s="231">
        <f t="shared" si="14"/>
        <v>2019</v>
      </c>
      <c r="AB50" s="233" t="str">
        <f t="shared" si="14"/>
        <v>1T20</v>
      </c>
      <c r="AC50" s="233" t="str">
        <f t="shared" si="14"/>
        <v>2T20</v>
      </c>
      <c r="AD50" s="233" t="str">
        <f t="shared" si="14"/>
        <v>3T20</v>
      </c>
      <c r="AE50" s="233" t="str">
        <f t="shared" si="14"/>
        <v>4T20</v>
      </c>
      <c r="AF50" s="231">
        <f t="shared" si="14"/>
        <v>2020</v>
      </c>
      <c r="AG50" s="233" t="str">
        <f t="shared" si="14"/>
        <v>1T21</v>
      </c>
      <c r="AH50" s="233" t="str">
        <f t="shared" si="14"/>
        <v>2T21</v>
      </c>
      <c r="AI50" s="233" t="str">
        <f t="shared" si="14"/>
        <v>3T21</v>
      </c>
      <c r="AJ50" s="233" t="str">
        <f t="shared" si="14"/>
        <v>4T21</v>
      </c>
      <c r="AK50" s="231">
        <f t="shared" si="14"/>
        <v>2021</v>
      </c>
      <c r="AL50" s="233" t="str">
        <f t="shared" si="14"/>
        <v>1T22</v>
      </c>
      <c r="AM50" s="233" t="str">
        <f t="shared" si="14"/>
        <v>2T22</v>
      </c>
      <c r="AN50" s="233" t="str">
        <f t="shared" si="14"/>
        <v>3T22</v>
      </c>
    </row>
    <row r="51" spans="1:40" s="16" customFormat="1" ht="15">
      <c r="A51" s="1" t="s">
        <v>46</v>
      </c>
      <c r="B51" s="5"/>
      <c r="C51" s="204">
        <v>5.248</v>
      </c>
      <c r="D51" s="204">
        <v>-3.085</v>
      </c>
      <c r="E51" s="204">
        <v>-2.198</v>
      </c>
      <c r="F51" s="204">
        <v>-2.848</v>
      </c>
      <c r="G51" s="65">
        <v>-2.883</v>
      </c>
      <c r="H51" s="204">
        <v>-1.5</v>
      </c>
      <c r="I51" s="204">
        <v>-0.436</v>
      </c>
      <c r="J51" s="204">
        <v>-5.799</v>
      </c>
      <c r="K51" s="204">
        <v>6.342</v>
      </c>
      <c r="L51" s="65">
        <v>-1.385</v>
      </c>
      <c r="M51" s="204">
        <v>4.631</v>
      </c>
      <c r="N51" s="204">
        <v>0.9719999999999995</v>
      </c>
      <c r="O51" s="204">
        <v>-0.9449999999999994</v>
      </c>
      <c r="P51" s="204">
        <v>0.952</v>
      </c>
      <c r="Q51" s="65">
        <v>5.61</v>
      </c>
      <c r="R51" s="204">
        <v>2.282</v>
      </c>
      <c r="S51" s="204">
        <v>-5.2620000000000005</v>
      </c>
      <c r="T51" s="204">
        <v>-0.758</v>
      </c>
      <c r="U51" s="204">
        <v>-5.439</v>
      </c>
      <c r="V51" s="65">
        <v>-9.177</v>
      </c>
      <c r="W51" s="204">
        <v>-8.712</v>
      </c>
      <c r="X51" s="204">
        <v>-8.381</v>
      </c>
      <c r="Y51" s="204">
        <v>5.589</v>
      </c>
      <c r="Z51" s="204">
        <v>-0.7629999999999999</v>
      </c>
      <c r="AA51" s="65">
        <v>-12.267</v>
      </c>
      <c r="AB51" s="204">
        <v>7.189</v>
      </c>
      <c r="AC51" s="204">
        <v>-12.026</v>
      </c>
      <c r="AD51" s="204">
        <v>3.548</v>
      </c>
      <c r="AE51" s="204">
        <v>3.7270000000000003</v>
      </c>
      <c r="AF51" s="65">
        <v>2.438</v>
      </c>
      <c r="AG51" s="204">
        <v>6.38</v>
      </c>
      <c r="AH51" s="204">
        <v>-0.03399999999999981</v>
      </c>
      <c r="AI51" s="204">
        <v>-4.121</v>
      </c>
      <c r="AJ51" s="204">
        <v>-13.719999999999999</v>
      </c>
      <c r="AK51" s="65">
        <v>-11.495</v>
      </c>
      <c r="AL51" s="204">
        <v>0.225</v>
      </c>
      <c r="AM51" s="204">
        <v>8.341000000000001</v>
      </c>
      <c r="AN51" s="204">
        <v>-16.364</v>
      </c>
    </row>
    <row r="52" spans="1:40" s="16" customFormat="1" ht="15">
      <c r="A52" s="1" t="s">
        <v>47</v>
      </c>
      <c r="B52" s="5"/>
      <c r="C52" s="204">
        <v>-7.802</v>
      </c>
      <c r="D52" s="204">
        <v>1.835</v>
      </c>
      <c r="E52" s="204">
        <v>-10.124</v>
      </c>
      <c r="F52" s="204">
        <v>0.88</v>
      </c>
      <c r="G52" s="65">
        <v>-15.211</v>
      </c>
      <c r="H52" s="204">
        <v>-4.2</v>
      </c>
      <c r="I52" s="204">
        <v>4.004</v>
      </c>
      <c r="J52" s="204">
        <v>8.772</v>
      </c>
      <c r="K52" s="204">
        <v>7.915</v>
      </c>
      <c r="L52" s="65">
        <v>16.473</v>
      </c>
      <c r="M52" s="204">
        <v>-12.882</v>
      </c>
      <c r="N52" s="204">
        <v>-5.549000000000001</v>
      </c>
      <c r="O52" s="204">
        <v>-2.4229999999999983</v>
      </c>
      <c r="P52" s="204">
        <v>2.913999999999998</v>
      </c>
      <c r="Q52" s="65">
        <v>-17.94</v>
      </c>
      <c r="R52" s="204">
        <v>-27.121</v>
      </c>
      <c r="S52" s="204">
        <v>11.788999999999998</v>
      </c>
      <c r="T52" s="204">
        <v>2.7620000000000005</v>
      </c>
      <c r="U52" s="204">
        <v>5.09</v>
      </c>
      <c r="V52" s="65">
        <v>-7.48</v>
      </c>
      <c r="W52" s="204">
        <v>11.483</v>
      </c>
      <c r="X52" s="204">
        <v>-6.646000000000001</v>
      </c>
      <c r="Y52" s="204">
        <v>2.8850000000000007</v>
      </c>
      <c r="Z52" s="204">
        <v>60.73</v>
      </c>
      <c r="AA52" s="65">
        <v>68.452</v>
      </c>
      <c r="AB52" s="204">
        <v>-2.176</v>
      </c>
      <c r="AC52" s="204">
        <v>-6.6129999999999995</v>
      </c>
      <c r="AD52" s="204">
        <v>2.354</v>
      </c>
      <c r="AE52" s="204">
        <v>-1.6139999999999999</v>
      </c>
      <c r="AF52" s="65">
        <v>-8.049</v>
      </c>
      <c r="AG52" s="204">
        <v>-20.665</v>
      </c>
      <c r="AH52" s="204">
        <v>-10.126000000000001</v>
      </c>
      <c r="AI52" s="204">
        <v>-10.154</v>
      </c>
      <c r="AJ52" s="204">
        <v>-2.963000000000001</v>
      </c>
      <c r="AK52" s="65">
        <v>-43.908</v>
      </c>
      <c r="AL52" s="204">
        <v>19.304</v>
      </c>
      <c r="AM52" s="204">
        <v>-48.127</v>
      </c>
      <c r="AN52" s="204">
        <v>22.49694199904412</v>
      </c>
    </row>
    <row r="53" spans="1:40" s="16" customFormat="1" ht="15">
      <c r="A53" s="1" t="s">
        <v>52</v>
      </c>
      <c r="B53" s="5"/>
      <c r="C53" s="211">
        <v>-0.176</v>
      </c>
      <c r="D53" s="211">
        <v>0.147</v>
      </c>
      <c r="E53" s="211">
        <v>0.7509999999999999</v>
      </c>
      <c r="F53" s="211">
        <v>-0.8859999999999999</v>
      </c>
      <c r="G53" s="65">
        <v>-0.164</v>
      </c>
      <c r="H53" s="211">
        <v>-0.574</v>
      </c>
      <c r="I53" s="211">
        <v>-2.0260000000000002</v>
      </c>
      <c r="J53" s="211">
        <v>0.6000000000000001</v>
      </c>
      <c r="K53" s="211">
        <v>1.08</v>
      </c>
      <c r="L53" s="65">
        <v>-0.881</v>
      </c>
      <c r="M53" s="211">
        <v>-0.601</v>
      </c>
      <c r="N53" s="211">
        <v>0.472</v>
      </c>
      <c r="O53" s="211">
        <v>0.948</v>
      </c>
      <c r="P53" s="211">
        <v>2.447</v>
      </c>
      <c r="Q53" s="65">
        <v>3.266</v>
      </c>
      <c r="R53" s="211">
        <v>0.829</v>
      </c>
      <c r="S53" s="211">
        <v>1.6740000000000002</v>
      </c>
      <c r="T53" s="211">
        <v>2.378</v>
      </c>
      <c r="U53" s="211">
        <v>-0.7300000000000004</v>
      </c>
      <c r="V53" s="65">
        <v>4.151</v>
      </c>
      <c r="W53" s="211">
        <v>-0.6</v>
      </c>
      <c r="X53" s="211">
        <v>-4.093</v>
      </c>
      <c r="Y53" s="211">
        <v>3.2609999999999997</v>
      </c>
      <c r="Z53" s="211">
        <v>-0.794</v>
      </c>
      <c r="AA53" s="65">
        <v>-2.226</v>
      </c>
      <c r="AB53" s="211">
        <v>-1.707</v>
      </c>
      <c r="AC53" s="211">
        <v>0.01200000000000001</v>
      </c>
      <c r="AD53" s="211">
        <v>2.867</v>
      </c>
      <c r="AE53" s="211">
        <v>-5.699000000000001</v>
      </c>
      <c r="AF53" s="65">
        <v>-4.531</v>
      </c>
      <c r="AG53" s="211">
        <v>-1.665</v>
      </c>
      <c r="AH53" s="211">
        <v>1.814</v>
      </c>
      <c r="AI53" s="211">
        <v>1.293</v>
      </c>
      <c r="AJ53" s="211">
        <v>0.9339999999999999</v>
      </c>
      <c r="AK53" s="65">
        <v>2.376</v>
      </c>
      <c r="AL53" s="211">
        <v>0</v>
      </c>
      <c r="AM53" s="211">
        <v>0.637</v>
      </c>
      <c r="AN53" s="211">
        <v>0.5379999999999999</v>
      </c>
    </row>
    <row r="54" spans="1:40" s="16" customFormat="1" ht="15">
      <c r="A54" s="1" t="s">
        <v>51</v>
      </c>
      <c r="B54" s="5"/>
      <c r="C54" s="211">
        <v>-16.888</v>
      </c>
      <c r="D54" s="211">
        <v>15.184</v>
      </c>
      <c r="E54" s="211">
        <v>-15.8</v>
      </c>
      <c r="F54" s="211">
        <v>6.742</v>
      </c>
      <c r="G54" s="65">
        <v>-10.788</v>
      </c>
      <c r="H54" s="211">
        <v>-5.6</v>
      </c>
      <c r="I54" s="211">
        <v>1.546</v>
      </c>
      <c r="J54" s="211">
        <v>-10.298</v>
      </c>
      <c r="K54" s="211">
        <v>-0.618</v>
      </c>
      <c r="L54" s="65">
        <v>-15.003</v>
      </c>
      <c r="M54" s="211">
        <v>-5.435</v>
      </c>
      <c r="N54" s="211">
        <v>6.598999999999999</v>
      </c>
      <c r="O54" s="211">
        <v>-3.066</v>
      </c>
      <c r="P54" s="211">
        <v>11.298</v>
      </c>
      <c r="Q54" s="65">
        <v>9.396</v>
      </c>
      <c r="R54" s="211">
        <v>-4.782</v>
      </c>
      <c r="S54" s="211">
        <v>11.9</v>
      </c>
      <c r="T54" s="211">
        <v>-9.872</v>
      </c>
      <c r="U54" s="211">
        <v>0.6480000000000001</v>
      </c>
      <c r="V54" s="65">
        <v>-2.106</v>
      </c>
      <c r="W54" s="211">
        <v>-2.108</v>
      </c>
      <c r="X54" s="211">
        <v>10.708</v>
      </c>
      <c r="Y54" s="211">
        <v>1.6020000000000003</v>
      </c>
      <c r="Z54" s="211">
        <v>-14.408000000000001</v>
      </c>
      <c r="AA54" s="65">
        <v>-4.206</v>
      </c>
      <c r="AB54" s="211">
        <v>3.489</v>
      </c>
      <c r="AC54" s="211">
        <v>25.079</v>
      </c>
      <c r="AD54" s="211">
        <v>-5.543000000000003</v>
      </c>
      <c r="AE54" s="211">
        <v>5.91</v>
      </c>
      <c r="AF54" s="65">
        <v>28.935</v>
      </c>
      <c r="AG54" s="211">
        <v>-1.21</v>
      </c>
      <c r="AH54" s="211">
        <v>2.567</v>
      </c>
      <c r="AI54" s="211">
        <v>1.2260000000000002</v>
      </c>
      <c r="AJ54" s="211">
        <v>23.795</v>
      </c>
      <c r="AK54" s="65">
        <v>26.378</v>
      </c>
      <c r="AL54" s="211">
        <v>-28.04</v>
      </c>
      <c r="AM54" s="211">
        <v>16.417</v>
      </c>
      <c r="AN54" s="211">
        <v>19.83</v>
      </c>
    </row>
    <row r="55" spans="1:40" s="17" customFormat="1" ht="15">
      <c r="A55" s="28" t="s">
        <v>13</v>
      </c>
      <c r="B55" s="24"/>
      <c r="C55" s="207">
        <v>-19.618000000000002</v>
      </c>
      <c r="D55" s="207">
        <v>14.081</v>
      </c>
      <c r="E55" s="207">
        <v>-27.371000000000002</v>
      </c>
      <c r="F55" s="207">
        <v>3.888</v>
      </c>
      <c r="G55" s="66">
        <v>-29.046000000000003</v>
      </c>
      <c r="H55" s="207">
        <v>-11.873999999999999</v>
      </c>
      <c r="I55" s="207">
        <v>3.087999999999999</v>
      </c>
      <c r="J55" s="207">
        <v>-6.725</v>
      </c>
      <c r="K55" s="207">
        <v>14.719</v>
      </c>
      <c r="L55" s="66">
        <v>-0.7960000000000009</v>
      </c>
      <c r="M55" s="207">
        <v>-14.286999999999999</v>
      </c>
      <c r="N55" s="207">
        <v>2.493999999999997</v>
      </c>
      <c r="O55" s="207">
        <v>-5.485999999999997</v>
      </c>
      <c r="P55" s="207">
        <v>17.610999999999997</v>
      </c>
      <c r="Q55" s="66">
        <v>0.33199999999999896</v>
      </c>
      <c r="R55" s="207">
        <v>-28.791999999999998</v>
      </c>
      <c r="S55" s="207">
        <v>20.101</v>
      </c>
      <c r="T55" s="207">
        <v>-5.489999999999999</v>
      </c>
      <c r="U55" s="207">
        <v>-0.4310000000000005</v>
      </c>
      <c r="V55" s="66">
        <v>-14.612</v>
      </c>
      <c r="W55" s="207">
        <v>0.06300000000000061</v>
      </c>
      <c r="X55" s="207">
        <v>-8.412</v>
      </c>
      <c r="Y55" s="207">
        <v>13.337</v>
      </c>
      <c r="Z55" s="207">
        <v>44.765</v>
      </c>
      <c r="AA55" s="66">
        <v>49.753</v>
      </c>
      <c r="AB55" s="207">
        <v>6.795</v>
      </c>
      <c r="AC55" s="207">
        <v>6.452000000000002</v>
      </c>
      <c r="AD55" s="207">
        <v>3.2259999999999973</v>
      </c>
      <c r="AE55" s="207">
        <v>2.324</v>
      </c>
      <c r="AF55" s="66">
        <v>18.793</v>
      </c>
      <c r="AG55" s="207">
        <v>-17.16</v>
      </c>
      <c r="AH55" s="207">
        <v>-5.779</v>
      </c>
      <c r="AI55" s="207">
        <v>-11.756</v>
      </c>
      <c r="AJ55" s="207">
        <v>8.046000000000001</v>
      </c>
      <c r="AK55" s="66">
        <v>-26.649</v>
      </c>
      <c r="AL55" s="207">
        <v>-8.517</v>
      </c>
      <c r="AM55" s="207">
        <v>-22.732307999999996</v>
      </c>
      <c r="AN55" s="207">
        <v>26.50094199904412</v>
      </c>
    </row>
    <row r="56" spans="1:40" s="16" customFormat="1" ht="16.2" thickBot="1">
      <c r="A56" s="24"/>
      <c r="B56" s="24"/>
      <c r="C56" s="206"/>
      <c r="D56" s="206"/>
      <c r="E56" s="206"/>
      <c r="F56" s="206"/>
      <c r="G56" s="25"/>
      <c r="H56" s="206"/>
      <c r="I56" s="206"/>
      <c r="J56" s="206"/>
      <c r="K56" s="206"/>
      <c r="L56" s="25"/>
      <c r="M56" s="206"/>
      <c r="N56" s="206"/>
      <c r="O56" s="206"/>
      <c r="P56" s="206"/>
      <c r="Q56" s="25"/>
      <c r="R56" s="206"/>
      <c r="S56" s="206"/>
      <c r="T56" s="206"/>
      <c r="U56" s="206"/>
      <c r="V56" s="25"/>
      <c r="W56" s="206"/>
      <c r="X56" s="206"/>
      <c r="Y56" s="206"/>
      <c r="Z56" s="206"/>
      <c r="AA56" s="25"/>
      <c r="AB56" s="206"/>
      <c r="AC56" s="206"/>
      <c r="AD56" s="206"/>
      <c r="AE56" s="206"/>
      <c r="AF56" s="25"/>
      <c r="AG56" s="206"/>
      <c r="AH56" s="206"/>
      <c r="AI56" s="206"/>
      <c r="AJ56" s="206"/>
      <c r="AK56" s="25"/>
      <c r="AL56" s="206"/>
      <c r="AM56" s="206"/>
      <c r="AN56" s="206"/>
    </row>
    <row r="57" spans="1:40" ht="16.2" thickBot="1">
      <c r="A57" s="230" t="s">
        <v>207</v>
      </c>
      <c r="B57" s="88"/>
      <c r="C57" s="233" t="str">
        <f aca="true" t="shared" si="15" ref="C57:F57">C1</f>
        <v>1T15</v>
      </c>
      <c r="D57" s="233" t="str">
        <f t="shared" si="15"/>
        <v>2T15</v>
      </c>
      <c r="E57" s="233" t="str">
        <f t="shared" si="15"/>
        <v>3T15</v>
      </c>
      <c r="F57" s="233" t="str">
        <f t="shared" si="15"/>
        <v>4T15</v>
      </c>
      <c r="G57" s="231">
        <f aca="true" t="shared" si="16" ref="G57:AN57">G1</f>
        <v>2015</v>
      </c>
      <c r="H57" s="233" t="str">
        <f t="shared" si="16"/>
        <v>1T16</v>
      </c>
      <c r="I57" s="233" t="str">
        <f t="shared" si="16"/>
        <v>2T16</v>
      </c>
      <c r="J57" s="233" t="str">
        <f t="shared" si="16"/>
        <v>3T16</v>
      </c>
      <c r="K57" s="233" t="str">
        <f t="shared" si="16"/>
        <v>4T16</v>
      </c>
      <c r="L57" s="231">
        <f t="shared" si="16"/>
        <v>2016</v>
      </c>
      <c r="M57" s="233" t="str">
        <f t="shared" si="16"/>
        <v>1T17</v>
      </c>
      <c r="N57" s="233" t="str">
        <f t="shared" si="16"/>
        <v>2T17</v>
      </c>
      <c r="O57" s="233" t="str">
        <f t="shared" si="16"/>
        <v>3T17</v>
      </c>
      <c r="P57" s="233" t="str">
        <f t="shared" si="16"/>
        <v>4T17</v>
      </c>
      <c r="Q57" s="231">
        <f t="shared" si="16"/>
        <v>2017</v>
      </c>
      <c r="R57" s="233" t="str">
        <f t="shared" si="16"/>
        <v>1T18</v>
      </c>
      <c r="S57" s="233" t="str">
        <f t="shared" si="16"/>
        <v>2T18</v>
      </c>
      <c r="T57" s="233" t="str">
        <f t="shared" si="16"/>
        <v>3T18</v>
      </c>
      <c r="U57" s="233" t="str">
        <f t="shared" si="16"/>
        <v>4T18</v>
      </c>
      <c r="V57" s="231">
        <f t="shared" si="16"/>
        <v>2018</v>
      </c>
      <c r="W57" s="233" t="str">
        <f t="shared" si="16"/>
        <v>1T19</v>
      </c>
      <c r="X57" s="233" t="str">
        <f t="shared" si="16"/>
        <v>2T19</v>
      </c>
      <c r="Y57" s="233" t="str">
        <f t="shared" si="16"/>
        <v>3T19</v>
      </c>
      <c r="Z57" s="233" t="str">
        <f t="shared" si="16"/>
        <v>4T19</v>
      </c>
      <c r="AA57" s="231">
        <f t="shared" si="16"/>
        <v>2019</v>
      </c>
      <c r="AB57" s="233" t="str">
        <f t="shared" si="16"/>
        <v>1T20</v>
      </c>
      <c r="AC57" s="233" t="str">
        <f t="shared" si="16"/>
        <v>2T20</v>
      </c>
      <c r="AD57" s="233" t="str">
        <f t="shared" si="16"/>
        <v>3T20</v>
      </c>
      <c r="AE57" s="233" t="str">
        <f t="shared" si="16"/>
        <v>4T20</v>
      </c>
      <c r="AF57" s="231">
        <f t="shared" si="16"/>
        <v>2020</v>
      </c>
      <c r="AG57" s="233" t="str">
        <f t="shared" si="16"/>
        <v>1T21</v>
      </c>
      <c r="AH57" s="233" t="str">
        <f t="shared" si="16"/>
        <v>2T21</v>
      </c>
      <c r="AI57" s="233" t="str">
        <f t="shared" si="16"/>
        <v>3T21</v>
      </c>
      <c r="AJ57" s="233" t="str">
        <f t="shared" si="16"/>
        <v>4T21</v>
      </c>
      <c r="AK57" s="231">
        <f t="shared" si="16"/>
        <v>2021</v>
      </c>
      <c r="AL57" s="233" t="str">
        <f t="shared" si="16"/>
        <v>1T22</v>
      </c>
      <c r="AM57" s="233" t="str">
        <f t="shared" si="16"/>
        <v>2T22</v>
      </c>
      <c r="AN57" s="233" t="str">
        <f t="shared" si="16"/>
        <v>3T22</v>
      </c>
    </row>
    <row r="58" spans="1:40" s="16" customFormat="1" ht="15.75" customHeight="1">
      <c r="A58" s="1" t="s">
        <v>101</v>
      </c>
      <c r="B58" s="5"/>
      <c r="C58" s="211">
        <v>-4.572</v>
      </c>
      <c r="D58" s="211">
        <v>-2.4843653240800005</v>
      </c>
      <c r="E58" s="211">
        <v>-8.13723327592</v>
      </c>
      <c r="F58" s="211">
        <v>-8.30797663370309</v>
      </c>
      <c r="G58" s="65">
        <v>-22.02957523370309</v>
      </c>
      <c r="H58" s="211">
        <v>-8.354656297</v>
      </c>
      <c r="I58" s="211">
        <v>-0.07596520300000087</v>
      </c>
      <c r="J58" s="211">
        <v>-5.878865797</v>
      </c>
      <c r="K58" s="211">
        <v>-6.808631050999995</v>
      </c>
      <c r="L58" s="65">
        <v>-21.113462050999996</v>
      </c>
      <c r="M58" s="211">
        <v>-5.1</v>
      </c>
      <c r="N58" s="211">
        <v>-3.1</v>
      </c>
      <c r="O58" s="211">
        <v>-2.60359448</v>
      </c>
      <c r="P58" s="211">
        <v>-8.116680729999999</v>
      </c>
      <c r="Q58" s="107">
        <v>-18.90412314</v>
      </c>
      <c r="R58" s="211">
        <v>-3.3164983899999996</v>
      </c>
      <c r="S58" s="211">
        <v>-3.078</v>
      </c>
      <c r="T58" s="211">
        <v>-5.39296250290405</v>
      </c>
      <c r="U58" s="211">
        <v>-5.764802779470843</v>
      </c>
      <c r="V58" s="107">
        <v>-17.55226367237489</v>
      </c>
      <c r="W58" s="211">
        <v>-3.7163736470760433</v>
      </c>
      <c r="X58" s="211">
        <v>-5.389182725964946</v>
      </c>
      <c r="Y58" s="211">
        <v>-6.326686316349835</v>
      </c>
      <c r="Z58" s="211">
        <v>-5.580174962403175</v>
      </c>
      <c r="AA58" s="107">
        <v>-21.013</v>
      </c>
      <c r="AB58" s="211">
        <v>-3.76933464</v>
      </c>
      <c r="AC58" s="211">
        <v>-2.90129552</v>
      </c>
      <c r="AD58" s="211">
        <v>-2.61192094327977</v>
      </c>
      <c r="AE58" s="211">
        <v>-1.8174488967202298</v>
      </c>
      <c r="AF58" s="107">
        <v>-11.1</v>
      </c>
      <c r="AG58" s="211">
        <v>-2.189</v>
      </c>
      <c r="AH58" s="211">
        <v>-3.0801752300000005</v>
      </c>
      <c r="AI58" s="211">
        <v>-2.563</v>
      </c>
      <c r="AJ58" s="211">
        <v>-3.878</v>
      </c>
      <c r="AK58" s="107">
        <v>-11.71017523</v>
      </c>
      <c r="AL58" s="211">
        <v>-4.53699686999999</v>
      </c>
      <c r="AM58" s="211">
        <v>-5.386565459999999</v>
      </c>
      <c r="AN58" s="211">
        <v>-3.3722193199999997</v>
      </c>
    </row>
    <row r="59" spans="1:40" s="16" customFormat="1" ht="15">
      <c r="A59" s="1" t="s">
        <v>174</v>
      </c>
      <c r="B59" s="5"/>
      <c r="C59" s="211">
        <v>-0.336</v>
      </c>
      <c r="D59" s="211">
        <v>-0.203450598703093</v>
      </c>
      <c r="E59" s="211">
        <v>-4.516615</v>
      </c>
      <c r="F59" s="211">
        <v>-0.410951505480943</v>
      </c>
      <c r="G59" s="65">
        <v>-5.432852505480943</v>
      </c>
      <c r="H59" s="211">
        <v>-1.46795345</v>
      </c>
      <c r="I59" s="211">
        <v>-1.4148444199999997</v>
      </c>
      <c r="J59" s="211">
        <v>-2.8989005800000003</v>
      </c>
      <c r="K59" s="211">
        <v>-1.7240187102499975</v>
      </c>
      <c r="L59" s="65">
        <v>-7.508763710249998</v>
      </c>
      <c r="M59" s="211">
        <v>-1.8</v>
      </c>
      <c r="N59" s="211">
        <v>-1.2</v>
      </c>
      <c r="O59" s="211">
        <v>-1.248798609999998</v>
      </c>
      <c r="P59" s="211">
        <v>-1.5690269800000038</v>
      </c>
      <c r="Q59" s="107">
        <v>-5.824036190000006</v>
      </c>
      <c r="R59" s="211">
        <v>-0.12398007000000232</v>
      </c>
      <c r="S59" s="211">
        <v>-2.304</v>
      </c>
      <c r="T59" s="211">
        <v>-1.524710314689603</v>
      </c>
      <c r="U59" s="211">
        <v>-4.671106592935468</v>
      </c>
      <c r="V59" s="107">
        <v>-8.623796977625073</v>
      </c>
      <c r="W59" s="211">
        <v>-5.357494801241623</v>
      </c>
      <c r="X59" s="211">
        <v>-7.643407652814187</v>
      </c>
      <c r="Y59" s="211">
        <v>-7.7304737279319635</v>
      </c>
      <c r="Z59" s="211">
        <v>-16.061602641828156</v>
      </c>
      <c r="AA59" s="107">
        <v>-36.794</v>
      </c>
      <c r="AB59" s="211">
        <v>-7.414911177</v>
      </c>
      <c r="AC59" s="211">
        <v>-2.1468131300000026</v>
      </c>
      <c r="AD59" s="211">
        <v>-1.1336752099999972</v>
      </c>
      <c r="AE59" s="211">
        <v>-2.244600483</v>
      </c>
      <c r="AF59" s="107">
        <v>-12.939999999999998</v>
      </c>
      <c r="AG59" s="211">
        <v>-5.814</v>
      </c>
      <c r="AH59" s="211">
        <v>-3.8895361109999995</v>
      </c>
      <c r="AI59" s="211">
        <v>-3</v>
      </c>
      <c r="AJ59" s="211">
        <v>-1.243</v>
      </c>
      <c r="AK59" s="107">
        <v>-13.946536111</v>
      </c>
      <c r="AL59" s="211">
        <v>-1.993751467494271</v>
      </c>
      <c r="AM59" s="211">
        <v>-2.06051981750573</v>
      </c>
      <c r="AN59" s="211">
        <v>-1.238735799</v>
      </c>
    </row>
    <row r="60" spans="1:40" s="16" customFormat="1" ht="15">
      <c r="A60" s="1" t="s">
        <v>50</v>
      </c>
      <c r="B60" s="5"/>
      <c r="C60" s="211">
        <v>-2.28</v>
      </c>
      <c r="D60" s="211">
        <v>-4.3583516</v>
      </c>
      <c r="E60" s="211">
        <v>-11.113710000000001</v>
      </c>
      <c r="F60" s="211">
        <v>-8.66407186081596</v>
      </c>
      <c r="G60" s="65">
        <v>-26.436133460815963</v>
      </c>
      <c r="H60" s="211">
        <v>-6.37249523</v>
      </c>
      <c r="I60" s="211">
        <v>-13.993296979999997</v>
      </c>
      <c r="J60" s="211">
        <v>-9.251994300000007</v>
      </c>
      <c r="K60" s="211">
        <v>-6.148788551999996</v>
      </c>
      <c r="L60" s="65">
        <v>-35.768079832</v>
      </c>
      <c r="M60" s="211">
        <v>-6.5</v>
      </c>
      <c r="N60" s="211">
        <v>-2.4</v>
      </c>
      <c r="O60" s="211">
        <v>-2.02660691</v>
      </c>
      <c r="P60" s="211">
        <v>-4.702292290000001</v>
      </c>
      <c r="Q60" s="107">
        <v>-15.66684067</v>
      </c>
      <c r="R60" s="211">
        <v>-8.033521539999999</v>
      </c>
      <c r="S60" s="211">
        <v>-12.481</v>
      </c>
      <c r="T60" s="211">
        <v>-14.419793182406348</v>
      </c>
      <c r="U60" s="211">
        <v>-18.876624627593667</v>
      </c>
      <c r="V60" s="107">
        <v>-53.81093935000001</v>
      </c>
      <c r="W60" s="211">
        <v>-18.46213155168233</v>
      </c>
      <c r="X60" s="211">
        <v>-38.98540962122088</v>
      </c>
      <c r="Y60" s="211">
        <v>-33.958509980592346</v>
      </c>
      <c r="Z60" s="211">
        <v>-12.88489393386942</v>
      </c>
      <c r="AA60" s="107">
        <v>-104.292</v>
      </c>
      <c r="AB60" s="211">
        <v>-16.981754183000003</v>
      </c>
      <c r="AC60" s="211">
        <v>-4.266891350000002</v>
      </c>
      <c r="AD60" s="211">
        <v>-7.560794471327561</v>
      </c>
      <c r="AE60" s="211">
        <v>-3.392559995672432</v>
      </c>
      <c r="AF60" s="107">
        <v>-32.202</v>
      </c>
      <c r="AG60" s="211">
        <v>-16.818</v>
      </c>
      <c r="AH60" s="211">
        <v>-5.5839080662900225</v>
      </c>
      <c r="AI60" s="211">
        <v>-2.5</v>
      </c>
      <c r="AJ60" s="211">
        <v>-1.902</v>
      </c>
      <c r="AK60" s="107">
        <v>-26.803908066290024</v>
      </c>
      <c r="AL60" s="211">
        <v>-7.707882727448438</v>
      </c>
      <c r="AM60" s="211">
        <v>-3.7382676575515665</v>
      </c>
      <c r="AN60" s="211">
        <v>-2.423044881000002</v>
      </c>
    </row>
    <row r="61" spans="1:40" s="16" customFormat="1" ht="15">
      <c r="A61" s="1" t="s">
        <v>103</v>
      </c>
      <c r="B61" s="5"/>
      <c r="C61" s="211">
        <v>0</v>
      </c>
      <c r="D61" s="211">
        <v>0</v>
      </c>
      <c r="E61" s="211">
        <v>-0.211</v>
      </c>
      <c r="F61" s="211">
        <v>0.028</v>
      </c>
      <c r="G61" s="65">
        <v>-0.071</v>
      </c>
      <c r="H61" s="211">
        <v>0.019</v>
      </c>
      <c r="I61" s="211">
        <v>0.972</v>
      </c>
      <c r="J61" s="211">
        <v>0.025</v>
      </c>
      <c r="K61" s="211">
        <v>-4.312</v>
      </c>
      <c r="L61" s="65">
        <v>-3.296</v>
      </c>
      <c r="M61" s="211">
        <v>-0.037</v>
      </c>
      <c r="N61" s="211">
        <v>0.811</v>
      </c>
      <c r="O61" s="211">
        <v>0.8699999999999999</v>
      </c>
      <c r="P61" s="211">
        <v>0.8870000000000002</v>
      </c>
      <c r="Q61" s="107">
        <v>2.531</v>
      </c>
      <c r="R61" s="211">
        <v>0.786</v>
      </c>
      <c r="S61" s="211">
        <v>-3.304</v>
      </c>
      <c r="T61" s="211">
        <v>0.661</v>
      </c>
      <c r="U61" s="211">
        <v>-76.322</v>
      </c>
      <c r="V61" s="107">
        <v>-78.179</v>
      </c>
      <c r="W61" s="211">
        <v>0.027</v>
      </c>
      <c r="X61" s="211">
        <v>-0.14100000000000001</v>
      </c>
      <c r="Y61" s="211">
        <v>-0.049</v>
      </c>
      <c r="Z61" s="211">
        <v>-35.046</v>
      </c>
      <c r="AA61" s="107">
        <v>-35.209</v>
      </c>
      <c r="AB61" s="211">
        <v>0.025</v>
      </c>
      <c r="AC61" s="211">
        <v>0.017999999999999995</v>
      </c>
      <c r="AD61" s="211">
        <v>-0.038</v>
      </c>
      <c r="AE61" s="211">
        <v>-3.2037552099999997</v>
      </c>
      <c r="AF61" s="107">
        <v>-3.19875521</v>
      </c>
      <c r="AG61" s="211">
        <v>-0.017</v>
      </c>
      <c r="AH61" s="211">
        <v>-0.013999999999999999</v>
      </c>
      <c r="AI61" s="211">
        <v>0.002999999999999999</v>
      </c>
      <c r="AJ61" s="211">
        <v>-0.302</v>
      </c>
      <c r="AK61" s="107">
        <v>-0.33</v>
      </c>
      <c r="AL61" s="211">
        <v>0.002</v>
      </c>
      <c r="AM61" s="211">
        <v>-0.03</v>
      </c>
      <c r="AN61" s="211">
        <v>-0.013000000000000001</v>
      </c>
    </row>
    <row r="62" spans="1:40" s="16" customFormat="1" ht="18" customHeight="1">
      <c r="A62" s="36" t="s">
        <v>18</v>
      </c>
      <c r="B62" s="24"/>
      <c r="C62" s="209">
        <v>-7.188000000000001</v>
      </c>
      <c r="D62" s="209">
        <v>-7.046167522783094</v>
      </c>
      <c r="E62" s="209">
        <v>-23.97855827592</v>
      </c>
      <c r="F62" s="209">
        <v>-17.354999999999997</v>
      </c>
      <c r="G62" s="62">
        <v>-53.96956119999999</v>
      </c>
      <c r="H62" s="209">
        <v>-16.176104977</v>
      </c>
      <c r="I62" s="209">
        <v>-14.512106602999998</v>
      </c>
      <c r="J62" s="209">
        <v>-18.004760677000007</v>
      </c>
      <c r="K62" s="209">
        <v>-18.99343831324999</v>
      </c>
      <c r="L62" s="62">
        <v>-67.68630559325</v>
      </c>
      <c r="M62" s="209">
        <v>-13.426000000000002</v>
      </c>
      <c r="N62" s="209">
        <v>-5.9250000000000025</v>
      </c>
      <c r="O62" s="209">
        <v>-5.008999999999998</v>
      </c>
      <c r="P62" s="209">
        <v>-13.501000000000003</v>
      </c>
      <c r="Q62" s="108">
        <v>-37.864000000000004</v>
      </c>
      <c r="R62" s="209">
        <v>-10.688</v>
      </c>
      <c r="S62" s="209">
        <v>-21.166999999999998</v>
      </c>
      <c r="T62" s="209">
        <v>-20.676465999999998</v>
      </c>
      <c r="U62" s="209">
        <v>-105.63453399999997</v>
      </c>
      <c r="V62" s="108">
        <v>-158.166</v>
      </c>
      <c r="W62" s="209">
        <v>-27.508999999999993</v>
      </c>
      <c r="X62" s="209">
        <v>-52.160000000000004</v>
      </c>
      <c r="Y62" s="209">
        <v>-48.06467002487416</v>
      </c>
      <c r="Z62" s="209">
        <v>-69.57267153810076</v>
      </c>
      <c r="AA62" s="108">
        <v>-197.308</v>
      </c>
      <c r="AB62" s="209">
        <v>-28.141000000000005</v>
      </c>
      <c r="AC62" s="209">
        <v>-9.297000000000004</v>
      </c>
      <c r="AD62" s="209">
        <v>-11.344390624607328</v>
      </c>
      <c r="AE62" s="209">
        <v>-10.658364585392661</v>
      </c>
      <c r="AF62" s="108">
        <v>-59.44075521</v>
      </c>
      <c r="AG62" s="209">
        <v>-24.838</v>
      </c>
      <c r="AH62" s="209">
        <v>-12.567619407290021</v>
      </c>
      <c r="AI62" s="209">
        <v>-8.06</v>
      </c>
      <c r="AJ62" s="209">
        <v>-7.325</v>
      </c>
      <c r="AK62" s="108">
        <v>-52.79061940729002</v>
      </c>
      <c r="AL62" s="209">
        <v>-14.236631064942697</v>
      </c>
      <c r="AM62" s="209">
        <v>-11.225</v>
      </c>
      <c r="AN62" s="209">
        <v>-7.0470000000000015</v>
      </c>
    </row>
    <row r="63" spans="1:40" s="16" customFormat="1" ht="15">
      <c r="A63" s="16" t="s">
        <v>19</v>
      </c>
      <c r="B63" s="46"/>
      <c r="C63" s="202">
        <v>0</v>
      </c>
      <c r="D63" s="202">
        <v>3.6</v>
      </c>
      <c r="E63" s="202">
        <v>4.255000000000001</v>
      </c>
      <c r="F63" s="202">
        <v>24.4</v>
      </c>
      <c r="G63" s="64">
        <v>32.255</v>
      </c>
      <c r="H63" s="202">
        <v>3.394</v>
      </c>
      <c r="I63" s="202">
        <v>3.9</v>
      </c>
      <c r="J63" s="202">
        <v>17.587</v>
      </c>
      <c r="K63" s="202">
        <v>16.50038580635065</v>
      </c>
      <c r="L63" s="64">
        <v>41.405546</v>
      </c>
      <c r="M63" s="202">
        <v>0.001</v>
      </c>
      <c r="N63" s="202">
        <v>2.653</v>
      </c>
      <c r="O63" s="202">
        <v>0.5100000000000002</v>
      </c>
      <c r="P63" s="202">
        <v>0.22599999999999998</v>
      </c>
      <c r="Q63" s="109">
        <v>3.392</v>
      </c>
      <c r="R63" s="202">
        <v>1.076</v>
      </c>
      <c r="S63" s="202">
        <v>2.921</v>
      </c>
      <c r="T63" s="202">
        <v>0.01100000000000012</v>
      </c>
      <c r="U63" s="217">
        <v>-1.8492940000000004</v>
      </c>
      <c r="V63" s="109">
        <v>2.159</v>
      </c>
      <c r="W63" s="202">
        <v>0.19</v>
      </c>
      <c r="X63" s="202">
        <v>4.332</v>
      </c>
      <c r="Y63" s="202">
        <v>0.11599999999999966</v>
      </c>
      <c r="Z63" s="217">
        <v>0.3689999999999998</v>
      </c>
      <c r="AA63" s="109">
        <v>5.007</v>
      </c>
      <c r="AB63" s="202">
        <v>0.412</v>
      </c>
      <c r="AC63" s="202">
        <v>0</v>
      </c>
      <c r="AD63" s="202">
        <v>0.26500000000000007</v>
      </c>
      <c r="AE63" s="202">
        <v>82.77699999999999</v>
      </c>
      <c r="AF63" s="109">
        <v>83.454</v>
      </c>
      <c r="AG63" s="202">
        <v>0.165</v>
      </c>
      <c r="AH63" s="202">
        <v>0.24399999999999997</v>
      </c>
      <c r="AI63" s="202">
        <v>0</v>
      </c>
      <c r="AJ63" s="202">
        <v>13.26</v>
      </c>
      <c r="AK63" s="109">
        <v>13.669</v>
      </c>
      <c r="AL63" s="202">
        <v>0</v>
      </c>
      <c r="AM63" s="202">
        <v>0.003</v>
      </c>
      <c r="AN63" s="202">
        <v>0.10099999999999999</v>
      </c>
    </row>
    <row r="64" spans="1:40" s="16" customFormat="1" ht="15">
      <c r="A64" s="28" t="s">
        <v>20</v>
      </c>
      <c r="B64" s="24"/>
      <c r="C64" s="207">
        <v>-7.188000000000001</v>
      </c>
      <c r="D64" s="207">
        <v>-3.4461675227830937</v>
      </c>
      <c r="E64" s="207">
        <v>-19.72355827592</v>
      </c>
      <c r="F64" s="207">
        <v>7.045000000000002</v>
      </c>
      <c r="G64" s="66">
        <v>-21.714561199999984</v>
      </c>
      <c r="H64" s="207">
        <v>-12.782104977000001</v>
      </c>
      <c r="I64" s="207">
        <v>-10.612106602999997</v>
      </c>
      <c r="J64" s="207">
        <v>-0.4177606770000075</v>
      </c>
      <c r="K64" s="207">
        <v>-2.493052506899339</v>
      </c>
      <c r="L64" s="66">
        <v>-26.280759593249996</v>
      </c>
      <c r="M64" s="207">
        <v>-13.425000000000002</v>
      </c>
      <c r="N64" s="207">
        <v>-3.2720000000000025</v>
      </c>
      <c r="O64" s="207">
        <v>-4.498999999999997</v>
      </c>
      <c r="P64" s="207">
        <v>-13.275000000000002</v>
      </c>
      <c r="Q64" s="110">
        <v>-34.472</v>
      </c>
      <c r="R64" s="207">
        <v>-9.612</v>
      </c>
      <c r="S64" s="207">
        <v>-18.246</v>
      </c>
      <c r="T64" s="207">
        <v>-20.665466</v>
      </c>
      <c r="U64" s="207">
        <v>-107.48382799999997</v>
      </c>
      <c r="V64" s="110">
        <v>-156.007</v>
      </c>
      <c r="W64" s="207">
        <v>-27.318999999999992</v>
      </c>
      <c r="X64" s="207">
        <v>-47.828</v>
      </c>
      <c r="Y64" s="207">
        <v>-47.94867002487416</v>
      </c>
      <c r="Z64" s="207">
        <v>-69.20367153810076</v>
      </c>
      <c r="AA64" s="110">
        <v>-192.301</v>
      </c>
      <c r="AB64" s="207">
        <v>-27.729000000000006</v>
      </c>
      <c r="AC64" s="207">
        <v>-9.297000000000004</v>
      </c>
      <c r="AD64" s="207">
        <v>-11.079390624607328</v>
      </c>
      <c r="AE64" s="207">
        <v>72.11863541460733</v>
      </c>
      <c r="AF64" s="110">
        <v>24.013244789999987</v>
      </c>
      <c r="AG64" s="207">
        <v>-24.673000000000002</v>
      </c>
      <c r="AH64" s="207">
        <v>-12.323619407290021</v>
      </c>
      <c r="AI64" s="207">
        <v>-8.06</v>
      </c>
      <c r="AJ64" s="207">
        <v>5.935</v>
      </c>
      <c r="AK64" s="110">
        <v>-39.12161940729003</v>
      </c>
      <c r="AL64" s="207">
        <v>-14.236631064942697</v>
      </c>
      <c r="AM64" s="207">
        <v>-11.222</v>
      </c>
      <c r="AN64" s="207">
        <v>-6.9460000000000015</v>
      </c>
    </row>
    <row r="65" spans="1:40" s="16" customFormat="1" ht="16.2" thickBot="1">
      <c r="A65" s="24"/>
      <c r="B65" s="24"/>
      <c r="C65" s="206"/>
      <c r="D65" s="206"/>
      <c r="E65" s="211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</row>
    <row r="66" spans="1:40" s="16" customFormat="1" ht="16.2" thickBot="1">
      <c r="A66" s="230" t="s">
        <v>208</v>
      </c>
      <c r="B66" s="24"/>
      <c r="C66" s="207">
        <f aca="true" t="shared" si="17" ref="C66:AN66">C48+C64</f>
        <v>1.1890000000000054</v>
      </c>
      <c r="D66" s="207">
        <f t="shared" si="17"/>
        <v>38.05983247721691</v>
      </c>
      <c r="E66" s="207">
        <f t="shared" si="17"/>
        <v>-15.954558275919991</v>
      </c>
      <c r="F66" s="207">
        <f t="shared" si="17"/>
        <v>39.539114239999996</v>
      </c>
      <c r="G66" s="66">
        <f t="shared" si="17"/>
        <v>64.40555304000003</v>
      </c>
      <c r="H66" s="207">
        <f t="shared" si="17"/>
        <v>2.917895023</v>
      </c>
      <c r="I66" s="207">
        <f t="shared" si="17"/>
        <v>3.2508933970000022</v>
      </c>
      <c r="J66" s="207">
        <f t="shared" si="17"/>
        <v>15.958239322999997</v>
      </c>
      <c r="K66" s="207">
        <f t="shared" si="17"/>
        <v>26.971947493100657</v>
      </c>
      <c r="L66" s="66">
        <f t="shared" si="17"/>
        <v>49.16224040675</v>
      </c>
      <c r="M66" s="207">
        <f t="shared" si="17"/>
        <v>5.946</v>
      </c>
      <c r="N66" s="207">
        <f t="shared" si="17"/>
        <v>28.467999999999996</v>
      </c>
      <c r="O66" s="207">
        <f t="shared" si="17"/>
        <v>39.37000000000001</v>
      </c>
      <c r="P66" s="207">
        <f t="shared" si="17"/>
        <v>45.12700000000001</v>
      </c>
      <c r="Q66" s="110">
        <f t="shared" si="17"/>
        <v>118.91000000000003</v>
      </c>
      <c r="R66" s="207">
        <f t="shared" si="17"/>
        <v>19.421999999999997</v>
      </c>
      <c r="S66" s="207">
        <f t="shared" si="17"/>
        <v>32.89699999999999</v>
      </c>
      <c r="T66" s="207">
        <f t="shared" si="17"/>
        <v>45.58453400000002</v>
      </c>
      <c r="U66" s="207">
        <f t="shared" si="17"/>
        <v>-61.85531212479097</v>
      </c>
      <c r="V66" s="110">
        <f t="shared" si="17"/>
        <v>36.04951587520901</v>
      </c>
      <c r="W66" s="207">
        <f t="shared" si="17"/>
        <v>16.925000000000008</v>
      </c>
      <c r="X66" s="207">
        <f t="shared" si="17"/>
        <v>-34.679</v>
      </c>
      <c r="Y66" s="207">
        <f t="shared" si="17"/>
        <v>-15.639670024874164</v>
      </c>
      <c r="Z66" s="207">
        <f t="shared" si="17"/>
        <v>-34.85339553810076</v>
      </c>
      <c r="AA66" s="110">
        <f t="shared" si="17"/>
        <v>-68.244</v>
      </c>
      <c r="AB66" s="207">
        <f t="shared" si="17"/>
        <v>-13.941000000000006</v>
      </c>
      <c r="AC66" s="207">
        <f t="shared" si="17"/>
        <v>-1.5740000000000052</v>
      </c>
      <c r="AD66" s="207">
        <f t="shared" si="17"/>
        <v>-15.236390624607328</v>
      </c>
      <c r="AE66" s="207">
        <f t="shared" si="17"/>
        <v>78.66863541460732</v>
      </c>
      <c r="AF66" s="110">
        <f t="shared" si="17"/>
        <v>47.91324478999999</v>
      </c>
      <c r="AG66" s="207">
        <f t="shared" si="17"/>
        <v>-38.676</v>
      </c>
      <c r="AH66" s="207">
        <f t="shared" si="17"/>
        <v>12.641380592709975</v>
      </c>
      <c r="AI66" s="207">
        <f t="shared" si="17"/>
        <v>26.951</v>
      </c>
      <c r="AJ66" s="207">
        <f t="shared" si="17"/>
        <v>42.841</v>
      </c>
      <c r="AK66" s="110">
        <f t="shared" si="17"/>
        <v>43.75738059270998</v>
      </c>
      <c r="AL66" s="207">
        <f t="shared" si="17"/>
        <v>-4.151631064942697</v>
      </c>
      <c r="AM66" s="207">
        <f t="shared" si="17"/>
        <v>24.054999999999993</v>
      </c>
      <c r="AN66" s="207">
        <f t="shared" si="17"/>
        <v>67.05300000000001</v>
      </c>
    </row>
    <row r="67" spans="1:40" s="16" customFormat="1" ht="16.2" thickBot="1">
      <c r="A67" s="24"/>
      <c r="B67" s="24"/>
      <c r="C67" s="206"/>
      <c r="D67" s="206"/>
      <c r="E67" s="211"/>
      <c r="F67" s="206"/>
      <c r="G67" s="25"/>
      <c r="H67" s="206"/>
      <c r="I67" s="206"/>
      <c r="J67" s="206"/>
      <c r="K67" s="206"/>
      <c r="L67" s="25"/>
      <c r="M67" s="206"/>
      <c r="N67" s="206"/>
      <c r="O67" s="206"/>
      <c r="P67" s="206"/>
      <c r="Q67" s="25"/>
      <c r="R67" s="206"/>
      <c r="S67" s="206"/>
      <c r="T67" s="206"/>
      <c r="U67" s="206"/>
      <c r="V67" s="25"/>
      <c r="W67" s="206"/>
      <c r="X67" s="206"/>
      <c r="Y67" s="206"/>
      <c r="Z67" s="206"/>
      <c r="AA67" s="25"/>
      <c r="AB67" s="206"/>
      <c r="AC67" s="206"/>
      <c r="AD67" s="206"/>
      <c r="AE67" s="206"/>
      <c r="AF67" s="25"/>
      <c r="AG67" s="206"/>
      <c r="AH67" s="206"/>
      <c r="AI67" s="206"/>
      <c r="AJ67" s="206"/>
      <c r="AK67" s="25"/>
      <c r="AL67" s="206"/>
      <c r="AM67" s="206"/>
      <c r="AN67" s="206"/>
    </row>
    <row r="68" spans="1:40" ht="16.2" thickBot="1">
      <c r="A68" s="230" t="s">
        <v>209</v>
      </c>
      <c r="B68" s="88"/>
      <c r="C68" s="233" t="str">
        <f aca="true" t="shared" si="18" ref="C68:F68">C1</f>
        <v>1T15</v>
      </c>
      <c r="D68" s="233" t="str">
        <f t="shared" si="18"/>
        <v>2T15</v>
      </c>
      <c r="E68" s="233" t="str">
        <f t="shared" si="18"/>
        <v>3T15</v>
      </c>
      <c r="F68" s="233" t="str">
        <f t="shared" si="18"/>
        <v>4T15</v>
      </c>
      <c r="G68" s="231">
        <f aca="true" t="shared" si="19" ref="G68:AN68">G1</f>
        <v>2015</v>
      </c>
      <c r="H68" s="233" t="str">
        <f t="shared" si="19"/>
        <v>1T16</v>
      </c>
      <c r="I68" s="233" t="str">
        <f t="shared" si="19"/>
        <v>2T16</v>
      </c>
      <c r="J68" s="233" t="str">
        <f t="shared" si="19"/>
        <v>3T16</v>
      </c>
      <c r="K68" s="233" t="str">
        <f t="shared" si="19"/>
        <v>4T16</v>
      </c>
      <c r="L68" s="231">
        <f t="shared" si="19"/>
        <v>2016</v>
      </c>
      <c r="M68" s="233" t="str">
        <f t="shared" si="19"/>
        <v>1T17</v>
      </c>
      <c r="N68" s="233" t="str">
        <f t="shared" si="19"/>
        <v>2T17</v>
      </c>
      <c r="O68" s="233" t="str">
        <f t="shared" si="19"/>
        <v>3T17</v>
      </c>
      <c r="P68" s="233" t="str">
        <f t="shared" si="19"/>
        <v>4T17</v>
      </c>
      <c r="Q68" s="231">
        <f t="shared" si="19"/>
        <v>2017</v>
      </c>
      <c r="R68" s="233" t="str">
        <f t="shared" si="19"/>
        <v>1T18</v>
      </c>
      <c r="S68" s="233" t="str">
        <f t="shared" si="19"/>
        <v>2T18</v>
      </c>
      <c r="T68" s="233" t="str">
        <f t="shared" si="19"/>
        <v>3T18</v>
      </c>
      <c r="U68" s="233" t="str">
        <f t="shared" si="19"/>
        <v>4T18</v>
      </c>
      <c r="V68" s="231">
        <f t="shared" si="19"/>
        <v>2018</v>
      </c>
      <c r="W68" s="233" t="str">
        <f t="shared" si="19"/>
        <v>1T19</v>
      </c>
      <c r="X68" s="233" t="str">
        <f t="shared" si="19"/>
        <v>2T19</v>
      </c>
      <c r="Y68" s="233" t="str">
        <f t="shared" si="19"/>
        <v>3T19</v>
      </c>
      <c r="Z68" s="233" t="str">
        <f t="shared" si="19"/>
        <v>4T19</v>
      </c>
      <c r="AA68" s="231">
        <f t="shared" si="19"/>
        <v>2019</v>
      </c>
      <c r="AB68" s="233" t="str">
        <f t="shared" si="19"/>
        <v>1T20</v>
      </c>
      <c r="AC68" s="233" t="str">
        <f t="shared" si="19"/>
        <v>2T20</v>
      </c>
      <c r="AD68" s="233" t="str">
        <f t="shared" si="19"/>
        <v>3T20</v>
      </c>
      <c r="AE68" s="233" t="str">
        <f t="shared" si="19"/>
        <v>4T20</v>
      </c>
      <c r="AF68" s="231">
        <f t="shared" si="19"/>
        <v>2020</v>
      </c>
      <c r="AG68" s="233" t="str">
        <f t="shared" si="19"/>
        <v>1T21</v>
      </c>
      <c r="AH68" s="233" t="str">
        <f t="shared" si="19"/>
        <v>2T21</v>
      </c>
      <c r="AI68" s="233" t="str">
        <f t="shared" si="19"/>
        <v>3T21</v>
      </c>
      <c r="AJ68" s="233" t="str">
        <f t="shared" si="19"/>
        <v>4T21</v>
      </c>
      <c r="AK68" s="231">
        <f t="shared" si="19"/>
        <v>2021</v>
      </c>
      <c r="AL68" s="233" t="str">
        <f t="shared" si="19"/>
        <v>1T22</v>
      </c>
      <c r="AM68" s="233" t="str">
        <f t="shared" si="19"/>
        <v>2T22</v>
      </c>
      <c r="AN68" s="233" t="str">
        <f t="shared" si="19"/>
        <v>3T22</v>
      </c>
    </row>
    <row r="69" spans="1:40" s="16" customFormat="1" ht="18" customHeight="1">
      <c r="A69" s="1" t="s">
        <v>35</v>
      </c>
      <c r="B69" s="5"/>
      <c r="C69" s="204"/>
      <c r="D69" s="204"/>
      <c r="E69" s="204"/>
      <c r="F69" s="204"/>
      <c r="G69" s="65">
        <v>279.79535296</v>
      </c>
      <c r="H69" s="204">
        <v>280.03112661000006</v>
      </c>
      <c r="I69" s="204">
        <v>277.90942694</v>
      </c>
      <c r="J69" s="204">
        <v>277.13071878</v>
      </c>
      <c r="K69" s="204">
        <v>308.73607966</v>
      </c>
      <c r="L69" s="65">
        <v>308.73607966</v>
      </c>
      <c r="M69" s="204">
        <v>309.022</v>
      </c>
      <c r="N69" s="204">
        <v>307.048</v>
      </c>
      <c r="O69" s="204">
        <v>287.691</v>
      </c>
      <c r="P69" s="204">
        <v>285.606</v>
      </c>
      <c r="Q69" s="65">
        <v>285.606</v>
      </c>
      <c r="R69" s="204">
        <v>448.13064657</v>
      </c>
      <c r="S69" s="204">
        <v>227.14</v>
      </c>
      <c r="T69" s="204">
        <v>227.014</v>
      </c>
      <c r="U69" s="204">
        <v>292.636</v>
      </c>
      <c r="V69" s="65">
        <v>292.636</v>
      </c>
      <c r="W69" s="204">
        <v>293.36199999999997</v>
      </c>
      <c r="X69" s="204">
        <v>294.122</v>
      </c>
      <c r="Y69" s="204">
        <v>340.901</v>
      </c>
      <c r="Z69" s="204">
        <v>361.103</v>
      </c>
      <c r="AA69" s="65">
        <v>361.103</v>
      </c>
      <c r="AB69" s="204">
        <v>430.553</v>
      </c>
      <c r="AC69" s="204">
        <v>474.886</v>
      </c>
      <c r="AD69" s="204">
        <v>494.073</v>
      </c>
      <c r="AE69" s="204">
        <v>401.236</v>
      </c>
      <c r="AF69" s="65">
        <v>401.236</v>
      </c>
      <c r="AG69" s="204">
        <v>388.051</v>
      </c>
      <c r="AH69" s="204">
        <v>315.8</v>
      </c>
      <c r="AI69" s="204">
        <v>301.441</v>
      </c>
      <c r="AJ69" s="204">
        <v>276.539</v>
      </c>
      <c r="AK69" s="65">
        <v>276.539</v>
      </c>
      <c r="AL69" s="204">
        <v>143.171</v>
      </c>
      <c r="AM69" s="204">
        <v>142.731</v>
      </c>
      <c r="AN69" s="204">
        <v>130.936</v>
      </c>
    </row>
    <row r="70" spans="1:40" s="16" customFormat="1" ht="15">
      <c r="A70" s="1" t="s">
        <v>66</v>
      </c>
      <c r="B70" s="5"/>
      <c r="C70" s="204"/>
      <c r="D70" s="204"/>
      <c r="E70" s="204"/>
      <c r="F70" s="204"/>
      <c r="G70" s="65">
        <v>4.1208160099999995</v>
      </c>
      <c r="H70" s="204">
        <v>7.6276168</v>
      </c>
      <c r="I70" s="204">
        <v>5.84343383</v>
      </c>
      <c r="J70" s="204">
        <v>9.17847111</v>
      </c>
      <c r="K70" s="204">
        <v>8.01655752</v>
      </c>
      <c r="L70" s="65">
        <v>8.01655752</v>
      </c>
      <c r="M70" s="204">
        <v>11.873</v>
      </c>
      <c r="N70" s="204">
        <v>8.62</v>
      </c>
      <c r="O70" s="204">
        <v>31.531</v>
      </c>
      <c r="P70" s="204">
        <v>8.158</v>
      </c>
      <c r="Q70" s="65">
        <v>8.158</v>
      </c>
      <c r="R70" s="204">
        <v>12.10199097</v>
      </c>
      <c r="S70" s="204">
        <v>3.244</v>
      </c>
      <c r="T70" s="204">
        <v>3.001</v>
      </c>
      <c r="U70" s="204">
        <v>5.386</v>
      </c>
      <c r="V70" s="65">
        <v>5.386</v>
      </c>
      <c r="W70" s="204">
        <v>3.6270000000000002</v>
      </c>
      <c r="X70" s="204">
        <v>6.197000000000001</v>
      </c>
      <c r="Y70" s="204">
        <v>7.2540000000000004</v>
      </c>
      <c r="Z70" s="204">
        <v>6.702</v>
      </c>
      <c r="AA70" s="65">
        <v>6.702</v>
      </c>
      <c r="AB70" s="204">
        <v>5.809</v>
      </c>
      <c r="AC70" s="204">
        <v>35.471</v>
      </c>
      <c r="AD70" s="204">
        <v>48.564</v>
      </c>
      <c r="AE70" s="204">
        <v>54.393</v>
      </c>
      <c r="AF70" s="65">
        <v>54.393</v>
      </c>
      <c r="AG70" s="204">
        <v>48.968</v>
      </c>
      <c r="AH70" s="204">
        <v>18.957</v>
      </c>
      <c r="AI70" s="204">
        <v>12.006</v>
      </c>
      <c r="AJ70" s="204">
        <v>12.579</v>
      </c>
      <c r="AK70" s="65">
        <v>12.579</v>
      </c>
      <c r="AL70" s="204">
        <v>121.743</v>
      </c>
      <c r="AM70" s="204">
        <v>95.645</v>
      </c>
      <c r="AN70" s="204">
        <v>93.19</v>
      </c>
    </row>
    <row r="71" spans="1:40" s="16" customFormat="1" ht="15">
      <c r="A71" s="28" t="s">
        <v>37</v>
      </c>
      <c r="B71" s="24"/>
      <c r="C71" s="207"/>
      <c r="D71" s="207"/>
      <c r="E71" s="207"/>
      <c r="F71" s="207"/>
      <c r="G71" s="66">
        <v>283.91616897</v>
      </c>
      <c r="H71" s="207">
        <v>287.659157002125</v>
      </c>
      <c r="I71" s="207">
        <v>283.75286077</v>
      </c>
      <c r="J71" s="207">
        <v>286.30918988999997</v>
      </c>
      <c r="K71" s="207">
        <v>316.75263717999997</v>
      </c>
      <c r="L71" s="66">
        <v>316.75263717999997</v>
      </c>
      <c r="M71" s="207">
        <v>320.895</v>
      </c>
      <c r="N71" s="207">
        <v>315.668</v>
      </c>
      <c r="O71" s="207">
        <v>319.222</v>
      </c>
      <c r="P71" s="207">
        <v>293.764</v>
      </c>
      <c r="Q71" s="66">
        <v>293.764</v>
      </c>
      <c r="R71" s="207">
        <v>460.23263754</v>
      </c>
      <c r="S71" s="207">
        <v>230.384</v>
      </c>
      <c r="T71" s="207">
        <v>230.01500000000001</v>
      </c>
      <c r="U71" s="207">
        <v>298.02200000000005</v>
      </c>
      <c r="V71" s="66">
        <v>298.02200000000005</v>
      </c>
      <c r="W71" s="207">
        <v>296.989</v>
      </c>
      <c r="X71" s="207">
        <v>300.319</v>
      </c>
      <c r="Y71" s="207">
        <v>348.15500000000003</v>
      </c>
      <c r="Z71" s="207">
        <v>367.805</v>
      </c>
      <c r="AA71" s="66">
        <v>367.805</v>
      </c>
      <c r="AB71" s="207">
        <v>436.362</v>
      </c>
      <c r="AC71" s="207">
        <v>510.357</v>
      </c>
      <c r="AD71" s="207">
        <v>542.637</v>
      </c>
      <c r="AE71" s="207">
        <v>455.629</v>
      </c>
      <c r="AF71" s="66">
        <v>455.629</v>
      </c>
      <c r="AG71" s="207">
        <v>437.019</v>
      </c>
      <c r="AH71" s="207">
        <v>334.757</v>
      </c>
      <c r="AI71" s="207">
        <v>313.447</v>
      </c>
      <c r="AJ71" s="207">
        <v>289.118</v>
      </c>
      <c r="AK71" s="66">
        <v>289.118</v>
      </c>
      <c r="AL71" s="207">
        <v>264.914</v>
      </c>
      <c r="AM71" s="207">
        <v>238.37599999999998</v>
      </c>
      <c r="AN71" s="207">
        <v>224.126</v>
      </c>
    </row>
    <row r="72" spans="1:40" s="16" customFormat="1" ht="15">
      <c r="A72" s="1" t="s">
        <v>142</v>
      </c>
      <c r="B72" s="24"/>
      <c r="C72" s="206"/>
      <c r="D72" s="206"/>
      <c r="E72" s="206"/>
      <c r="F72" s="206"/>
      <c r="G72" s="65"/>
      <c r="H72" s="204"/>
      <c r="I72" s="204"/>
      <c r="J72" s="204"/>
      <c r="K72" s="204"/>
      <c r="L72" s="65"/>
      <c r="M72" s="204"/>
      <c r="N72" s="204"/>
      <c r="O72" s="204"/>
      <c r="P72" s="204"/>
      <c r="Q72" s="65"/>
      <c r="R72" s="204"/>
      <c r="S72" s="204"/>
      <c r="T72" s="204"/>
      <c r="U72" s="204"/>
      <c r="V72" s="65"/>
      <c r="W72" s="204">
        <v>44.021</v>
      </c>
      <c r="X72" s="204">
        <v>42.325</v>
      </c>
      <c r="Y72" s="204">
        <v>42.063</v>
      </c>
      <c r="Z72" s="204">
        <v>41.533</v>
      </c>
      <c r="AA72" s="65">
        <v>41.533</v>
      </c>
      <c r="AB72" s="204">
        <v>43.442</v>
      </c>
      <c r="AC72" s="204">
        <v>43.382</v>
      </c>
      <c r="AD72" s="204">
        <v>43.003</v>
      </c>
      <c r="AE72" s="204">
        <v>42.757</v>
      </c>
      <c r="AF72" s="65">
        <v>42.757</v>
      </c>
      <c r="AG72" s="204">
        <v>42.992</v>
      </c>
      <c r="AH72" s="204">
        <v>12.279</v>
      </c>
      <c r="AI72" s="204">
        <v>11.889</v>
      </c>
      <c r="AJ72" s="204">
        <v>12.831</v>
      </c>
      <c r="AK72" s="65">
        <v>12.831</v>
      </c>
      <c r="AL72" s="204">
        <v>13.538</v>
      </c>
      <c r="AM72" s="204">
        <v>12.793</v>
      </c>
      <c r="AN72" s="204">
        <v>14.225</v>
      </c>
    </row>
    <row r="73" spans="1:40" s="16" customFormat="1" ht="15">
      <c r="A73" s="1" t="s">
        <v>143</v>
      </c>
      <c r="B73" s="24"/>
      <c r="C73" s="206"/>
      <c r="D73" s="206"/>
      <c r="E73" s="206"/>
      <c r="F73" s="206"/>
      <c r="G73" s="65"/>
      <c r="H73" s="211"/>
      <c r="I73" s="211"/>
      <c r="J73" s="211"/>
      <c r="K73" s="211"/>
      <c r="L73" s="65"/>
      <c r="M73" s="211"/>
      <c r="N73" s="211"/>
      <c r="O73" s="211"/>
      <c r="P73" s="211"/>
      <c r="Q73" s="65"/>
      <c r="R73" s="211"/>
      <c r="S73" s="211"/>
      <c r="T73" s="211"/>
      <c r="U73" s="211"/>
      <c r="V73" s="65"/>
      <c r="W73" s="211">
        <v>2.413</v>
      </c>
      <c r="X73" s="211">
        <v>2.35</v>
      </c>
      <c r="Y73" s="211">
        <v>2.152</v>
      </c>
      <c r="Z73" s="211">
        <v>2.124</v>
      </c>
      <c r="AA73" s="65">
        <v>2.124</v>
      </c>
      <c r="AB73" s="211">
        <v>2.329</v>
      </c>
      <c r="AC73" s="211">
        <v>2.281</v>
      </c>
      <c r="AD73" s="211">
        <v>2.125</v>
      </c>
      <c r="AE73" s="211">
        <v>2.028</v>
      </c>
      <c r="AF73" s="65">
        <v>2.028</v>
      </c>
      <c r="AG73" s="211">
        <v>1.617</v>
      </c>
      <c r="AH73" s="211">
        <v>3.179</v>
      </c>
      <c r="AI73" s="211">
        <v>3.242</v>
      </c>
      <c r="AJ73" s="211">
        <v>3.614</v>
      </c>
      <c r="AK73" s="65">
        <v>3.614</v>
      </c>
      <c r="AL73" s="211">
        <v>3.911</v>
      </c>
      <c r="AM73" s="211">
        <v>3.929</v>
      </c>
      <c r="AN73" s="211">
        <v>4.329</v>
      </c>
    </row>
    <row r="74" spans="1:40" s="16" customFormat="1" ht="15">
      <c r="A74" s="28" t="s">
        <v>141</v>
      </c>
      <c r="B74" s="24"/>
      <c r="C74" s="207"/>
      <c r="D74" s="207"/>
      <c r="E74" s="207"/>
      <c r="F74" s="207"/>
      <c r="G74" s="66"/>
      <c r="H74" s="207"/>
      <c r="I74" s="207"/>
      <c r="J74" s="207"/>
      <c r="K74" s="207"/>
      <c r="L74" s="66"/>
      <c r="M74" s="207"/>
      <c r="N74" s="207"/>
      <c r="O74" s="207"/>
      <c r="P74" s="207"/>
      <c r="Q74" s="66"/>
      <c r="R74" s="207"/>
      <c r="S74" s="207"/>
      <c r="T74" s="207"/>
      <c r="U74" s="207"/>
      <c r="V74" s="66"/>
      <c r="W74" s="207">
        <v>46.434</v>
      </c>
      <c r="X74" s="207">
        <v>44.675000000000004</v>
      </c>
      <c r="Y74" s="207">
        <v>44.215</v>
      </c>
      <c r="Z74" s="207">
        <v>43.657000000000004</v>
      </c>
      <c r="AA74" s="66">
        <v>43.657000000000004</v>
      </c>
      <c r="AB74" s="207">
        <v>45.771</v>
      </c>
      <c r="AC74" s="207">
        <v>45.663</v>
      </c>
      <c r="AD74" s="207">
        <v>45.128</v>
      </c>
      <c r="AE74" s="207">
        <v>44.785</v>
      </c>
      <c r="AF74" s="66">
        <v>44.785</v>
      </c>
      <c r="AG74" s="207">
        <v>44.608999999999995</v>
      </c>
      <c r="AH74" s="207">
        <v>15.458</v>
      </c>
      <c r="AI74" s="207">
        <v>15.131</v>
      </c>
      <c r="AJ74" s="207">
        <v>16.445</v>
      </c>
      <c r="AK74" s="66">
        <v>16.445</v>
      </c>
      <c r="AL74" s="207">
        <v>17.449</v>
      </c>
      <c r="AM74" s="207">
        <v>16.721999999999998</v>
      </c>
      <c r="AN74" s="207">
        <v>18.554</v>
      </c>
    </row>
    <row r="75" spans="1:40" s="16" customFormat="1" ht="22.5" customHeight="1">
      <c r="A75" s="1" t="s">
        <v>21</v>
      </c>
      <c r="B75" s="5"/>
      <c r="C75" s="204"/>
      <c r="D75" s="204"/>
      <c r="E75" s="204"/>
      <c r="F75" s="204"/>
      <c r="G75" s="65">
        <v>93.89099999999999</v>
      </c>
      <c r="H75" s="204">
        <v>83.955</v>
      </c>
      <c r="I75" s="204">
        <v>60.767</v>
      </c>
      <c r="J75" s="204">
        <v>64.301</v>
      </c>
      <c r="K75" s="204">
        <v>112.098</v>
      </c>
      <c r="L75" s="65">
        <v>112.098</v>
      </c>
      <c r="M75" s="204">
        <v>116.515</v>
      </c>
      <c r="N75" s="204">
        <v>141.949</v>
      </c>
      <c r="O75" s="204">
        <v>161.6</v>
      </c>
      <c r="P75" s="204">
        <v>167.293</v>
      </c>
      <c r="Q75" s="65">
        <v>167.293</v>
      </c>
      <c r="R75" s="204">
        <v>356.362</v>
      </c>
      <c r="S75" s="204">
        <v>141.976</v>
      </c>
      <c r="T75" s="204">
        <v>168.343</v>
      </c>
      <c r="U75" s="204">
        <v>148.161</v>
      </c>
      <c r="V75" s="65">
        <v>148.161</v>
      </c>
      <c r="W75" s="204">
        <v>161.631</v>
      </c>
      <c r="X75" s="204">
        <v>104.889</v>
      </c>
      <c r="Y75" s="204">
        <v>116.38</v>
      </c>
      <c r="Z75" s="204">
        <v>101.312</v>
      </c>
      <c r="AA75" s="65">
        <v>101.312</v>
      </c>
      <c r="AB75" s="204">
        <v>150.014</v>
      </c>
      <c r="AC75" s="204">
        <v>227.778</v>
      </c>
      <c r="AD75" s="204">
        <v>234.079</v>
      </c>
      <c r="AE75" s="204">
        <v>448.088</v>
      </c>
      <c r="AF75" s="65">
        <v>448.088</v>
      </c>
      <c r="AG75" s="204">
        <v>396.253</v>
      </c>
      <c r="AH75" s="204">
        <v>298.193</v>
      </c>
      <c r="AI75" s="204">
        <v>302.822</v>
      </c>
      <c r="AJ75" s="204">
        <v>318.497</v>
      </c>
      <c r="AK75" s="65">
        <v>318.497</v>
      </c>
      <c r="AL75" s="204">
        <v>290.099</v>
      </c>
      <c r="AM75" s="204">
        <v>271.674</v>
      </c>
      <c r="AN75" s="204">
        <v>311.888</v>
      </c>
    </row>
    <row r="76" spans="1:40" s="16" customFormat="1" ht="15">
      <c r="A76" s="1" t="s">
        <v>22</v>
      </c>
      <c r="B76" s="5"/>
      <c r="C76" s="211"/>
      <c r="D76" s="211"/>
      <c r="E76" s="211"/>
      <c r="F76" s="211"/>
      <c r="G76" s="65">
        <v>8.699</v>
      </c>
      <c r="H76" s="211">
        <v>9.269</v>
      </c>
      <c r="I76" s="211">
        <v>11.295</v>
      </c>
      <c r="J76" s="211">
        <v>10.656</v>
      </c>
      <c r="K76" s="211">
        <v>9.576</v>
      </c>
      <c r="L76" s="65">
        <v>9.576</v>
      </c>
      <c r="M76" s="211">
        <v>10.236</v>
      </c>
      <c r="N76" s="211">
        <v>9.764</v>
      </c>
      <c r="O76" s="211">
        <v>8.817</v>
      </c>
      <c r="P76" s="211">
        <v>6.369</v>
      </c>
      <c r="Q76" s="65">
        <v>6.369</v>
      </c>
      <c r="R76" s="211">
        <v>5.541</v>
      </c>
      <c r="S76" s="211">
        <v>3.866</v>
      </c>
      <c r="T76" s="211">
        <v>1.483</v>
      </c>
      <c r="U76" s="211">
        <v>2.218</v>
      </c>
      <c r="V76" s="65">
        <v>2.218</v>
      </c>
      <c r="W76" s="211">
        <v>2.818</v>
      </c>
      <c r="X76" s="211">
        <v>6.91</v>
      </c>
      <c r="Y76" s="211">
        <v>3.647</v>
      </c>
      <c r="Z76" s="211">
        <v>4.441</v>
      </c>
      <c r="AA76" s="65">
        <v>4.441</v>
      </c>
      <c r="AB76" s="211">
        <v>6.148</v>
      </c>
      <c r="AC76" s="211">
        <v>6.136</v>
      </c>
      <c r="AD76" s="211">
        <v>3.269</v>
      </c>
      <c r="AE76" s="211">
        <v>18.207</v>
      </c>
      <c r="AF76" s="65">
        <v>18.207</v>
      </c>
      <c r="AG76" s="211">
        <v>10.639</v>
      </c>
      <c r="AH76" s="211">
        <v>8.824</v>
      </c>
      <c r="AI76" s="211">
        <v>7.531</v>
      </c>
      <c r="AJ76" s="211">
        <v>6.597</v>
      </c>
      <c r="AK76" s="65">
        <v>6.597</v>
      </c>
      <c r="AL76" s="211">
        <v>6.596</v>
      </c>
      <c r="AM76" s="211">
        <v>5.953</v>
      </c>
      <c r="AN76" s="211">
        <v>5.42</v>
      </c>
    </row>
    <row r="77" spans="1:40" s="16" customFormat="1" ht="15">
      <c r="A77" s="28" t="s">
        <v>23</v>
      </c>
      <c r="B77" s="24"/>
      <c r="C77" s="207"/>
      <c r="D77" s="207"/>
      <c r="E77" s="207"/>
      <c r="F77" s="207"/>
      <c r="G77" s="66">
        <v>181.32616897</v>
      </c>
      <c r="H77" s="207">
        <v>194.431157002125</v>
      </c>
      <c r="I77" s="207">
        <v>211.69086076999997</v>
      </c>
      <c r="J77" s="207">
        <v>211.35218988999998</v>
      </c>
      <c r="K77" s="207">
        <v>195.07863717999996</v>
      </c>
      <c r="L77" s="66">
        <v>195.07863717999996</v>
      </c>
      <c r="M77" s="207">
        <v>194.144</v>
      </c>
      <c r="N77" s="207">
        <v>163.95499999999998</v>
      </c>
      <c r="O77" s="207">
        <v>148.80499999999998</v>
      </c>
      <c r="P77" s="207">
        <v>120.102</v>
      </c>
      <c r="Q77" s="66">
        <v>120.102</v>
      </c>
      <c r="R77" s="207">
        <v>98.32963753999996</v>
      </c>
      <c r="S77" s="207">
        <v>84.54199999999999</v>
      </c>
      <c r="T77" s="207">
        <v>60.18900000000003</v>
      </c>
      <c r="U77" s="207">
        <v>147.64300000000006</v>
      </c>
      <c r="V77" s="66">
        <v>147.64300000000006</v>
      </c>
      <c r="W77" s="207">
        <v>178.974</v>
      </c>
      <c r="X77" s="207">
        <v>233.19500000000002</v>
      </c>
      <c r="Y77" s="207">
        <v>272.343</v>
      </c>
      <c r="Z77" s="207">
        <v>305.709</v>
      </c>
      <c r="AA77" s="66">
        <v>305.709</v>
      </c>
      <c r="AB77" s="207">
        <v>325.971</v>
      </c>
      <c r="AC77" s="207">
        <v>322.10599999999994</v>
      </c>
      <c r="AD77" s="207">
        <v>350.417</v>
      </c>
      <c r="AE77" s="207">
        <v>34.118999999999964</v>
      </c>
      <c r="AF77" s="66">
        <v>34.118999999999964</v>
      </c>
      <c r="AG77" s="207">
        <v>74.736</v>
      </c>
      <c r="AH77" s="207">
        <v>43.19800000000005</v>
      </c>
      <c r="AI77" s="207">
        <v>18.224999999999973</v>
      </c>
      <c r="AJ77" s="207">
        <v>-19.531000000000027</v>
      </c>
      <c r="AK77" s="66">
        <v>-19.531000000000027</v>
      </c>
      <c r="AL77" s="207">
        <v>-14.33199999999999</v>
      </c>
      <c r="AM77" s="207">
        <v>-22.528999999999993</v>
      </c>
      <c r="AN77" s="207">
        <v>-74.62799999999997</v>
      </c>
    </row>
    <row r="78" spans="3:40" ht="16.2" thickBot="1">
      <c r="C78" s="17"/>
      <c r="D78" s="17"/>
      <c r="E78" s="204"/>
      <c r="F78" s="17"/>
      <c r="G78" s="16"/>
      <c r="H78" s="17"/>
      <c r="I78" s="17"/>
      <c r="J78" s="17"/>
      <c r="K78" s="17"/>
      <c r="L78" s="16"/>
      <c r="M78" s="17"/>
      <c r="N78" s="17"/>
      <c r="O78" s="17"/>
      <c r="P78" s="17"/>
      <c r="Q78" s="16"/>
      <c r="R78" s="17"/>
      <c r="S78" s="17"/>
      <c r="T78" s="17"/>
      <c r="U78" s="17"/>
      <c r="V78" s="16"/>
      <c r="W78" s="17"/>
      <c r="X78" s="17"/>
      <c r="Y78" s="17"/>
      <c r="Z78" s="17"/>
      <c r="AA78" s="16"/>
      <c r="AB78" s="17"/>
      <c r="AC78" s="17"/>
      <c r="AD78" s="17"/>
      <c r="AE78" s="17"/>
      <c r="AF78" s="16"/>
      <c r="AG78" s="17"/>
      <c r="AH78" s="17"/>
      <c r="AI78" s="17"/>
      <c r="AJ78" s="17"/>
      <c r="AK78" s="16"/>
      <c r="AL78" s="17"/>
      <c r="AM78" s="17"/>
      <c r="AN78" s="17"/>
    </row>
    <row r="79" spans="1:40" s="195" customFormat="1" ht="16.2" thickBot="1">
      <c r="A79" s="232" t="s">
        <v>195</v>
      </c>
      <c r="B79" s="88"/>
      <c r="C79" s="233" t="str">
        <f aca="true" t="shared" si="20" ref="C79:F79">C1</f>
        <v>1T15</v>
      </c>
      <c r="D79" s="233" t="str">
        <f t="shared" si="20"/>
        <v>2T15</v>
      </c>
      <c r="E79" s="233" t="str">
        <f t="shared" si="20"/>
        <v>3T15</v>
      </c>
      <c r="F79" s="233" t="str">
        <f t="shared" si="20"/>
        <v>4T15</v>
      </c>
      <c r="G79" s="231">
        <f aca="true" t="shared" si="21" ref="G79:AN79">G1</f>
        <v>2015</v>
      </c>
      <c r="H79" s="233" t="str">
        <f t="shared" si="21"/>
        <v>1T16</v>
      </c>
      <c r="I79" s="233" t="str">
        <f t="shared" si="21"/>
        <v>2T16</v>
      </c>
      <c r="J79" s="233" t="str">
        <f t="shared" si="21"/>
        <v>3T16</v>
      </c>
      <c r="K79" s="233" t="str">
        <f t="shared" si="21"/>
        <v>4T16</v>
      </c>
      <c r="L79" s="231">
        <f t="shared" si="21"/>
        <v>2016</v>
      </c>
      <c r="M79" s="233" t="str">
        <f t="shared" si="21"/>
        <v>1T17</v>
      </c>
      <c r="N79" s="233" t="str">
        <f t="shared" si="21"/>
        <v>2T17</v>
      </c>
      <c r="O79" s="233" t="str">
        <f t="shared" si="21"/>
        <v>3T17</v>
      </c>
      <c r="P79" s="233" t="str">
        <f t="shared" si="21"/>
        <v>4T17</v>
      </c>
      <c r="Q79" s="231">
        <f t="shared" si="21"/>
        <v>2017</v>
      </c>
      <c r="R79" s="233" t="str">
        <f t="shared" si="21"/>
        <v>1T18</v>
      </c>
      <c r="S79" s="233" t="str">
        <f t="shared" si="21"/>
        <v>2T18</v>
      </c>
      <c r="T79" s="233" t="str">
        <f t="shared" si="21"/>
        <v>3T18</v>
      </c>
      <c r="U79" s="233" t="str">
        <f t="shared" si="21"/>
        <v>4T18</v>
      </c>
      <c r="V79" s="231">
        <f t="shared" si="21"/>
        <v>2018</v>
      </c>
      <c r="W79" s="233" t="str">
        <f t="shared" si="21"/>
        <v>1T19</v>
      </c>
      <c r="X79" s="233" t="str">
        <f t="shared" si="21"/>
        <v>2T19</v>
      </c>
      <c r="Y79" s="233" t="str">
        <f t="shared" si="21"/>
        <v>3T19</v>
      </c>
      <c r="Z79" s="233" t="str">
        <f t="shared" si="21"/>
        <v>4T19</v>
      </c>
      <c r="AA79" s="231">
        <f t="shared" si="21"/>
        <v>2019</v>
      </c>
      <c r="AB79" s="233" t="str">
        <f t="shared" si="21"/>
        <v>1T20</v>
      </c>
      <c r="AC79" s="233" t="str">
        <f t="shared" si="21"/>
        <v>2T20</v>
      </c>
      <c r="AD79" s="233" t="str">
        <f t="shared" si="21"/>
        <v>3T20</v>
      </c>
      <c r="AE79" s="233" t="str">
        <f t="shared" si="21"/>
        <v>4T20</v>
      </c>
      <c r="AF79" s="231">
        <f t="shared" si="21"/>
        <v>2020</v>
      </c>
      <c r="AG79" s="233" t="str">
        <f t="shared" si="21"/>
        <v>1T21</v>
      </c>
      <c r="AH79" s="233" t="str">
        <f t="shared" si="21"/>
        <v>2T21</v>
      </c>
      <c r="AI79" s="233" t="str">
        <f t="shared" si="21"/>
        <v>3T21</v>
      </c>
      <c r="AJ79" s="233" t="str">
        <f t="shared" si="21"/>
        <v>4T21</v>
      </c>
      <c r="AK79" s="231">
        <f t="shared" si="21"/>
        <v>2021</v>
      </c>
      <c r="AL79" s="233" t="str">
        <f t="shared" si="21"/>
        <v>1T22</v>
      </c>
      <c r="AM79" s="233" t="str">
        <f t="shared" si="21"/>
        <v>2T22</v>
      </c>
      <c r="AN79" s="233" t="str">
        <f t="shared" si="21"/>
        <v>3T22</v>
      </c>
    </row>
    <row r="80" spans="1:40" s="195" customFormat="1" ht="15">
      <c r="A80" s="19" t="s">
        <v>197</v>
      </c>
      <c r="B80" s="19"/>
      <c r="C80" s="211"/>
      <c r="D80" s="211"/>
      <c r="E80" s="211"/>
      <c r="F80" s="211"/>
      <c r="G80" s="216">
        <f>G33</f>
        <v>107.6629775369589</v>
      </c>
      <c r="H80" s="211">
        <f>H33+F33+E33+D33</f>
        <v>110.6409775369589</v>
      </c>
      <c r="I80" s="211">
        <f>I33+H33+F33+E33</f>
        <v>97.31197753695889</v>
      </c>
      <c r="J80" s="211">
        <f>J33+I33+H33+F33</f>
        <v>84.9059775369589</v>
      </c>
      <c r="K80" s="211">
        <f>K33+J33+I33+H33</f>
        <v>52.9</v>
      </c>
      <c r="L80" s="216">
        <f>L33</f>
        <v>52.9</v>
      </c>
      <c r="M80" s="211">
        <f>M33+K33+J33+I33</f>
        <v>56.935</v>
      </c>
      <c r="N80" s="211">
        <f>N33+M33+K33+J33</f>
        <v>76.337</v>
      </c>
      <c r="O80" s="211">
        <f>O33+N33+M33+K33</f>
        <v>95.249</v>
      </c>
      <c r="P80" s="211">
        <f>P33+O33+N33+M33</f>
        <v>121.37100000000001</v>
      </c>
      <c r="Q80" s="216">
        <f>Q33</f>
        <v>121.371</v>
      </c>
      <c r="R80" s="211">
        <f>R33+P33+O33+N33</f>
        <v>144.734</v>
      </c>
      <c r="S80" s="211">
        <f>S33+R33+P33+O33</f>
        <v>163.094</v>
      </c>
      <c r="T80" s="211">
        <f>T33+S33+R33+P33</f>
        <v>181.25699999999998</v>
      </c>
      <c r="U80" s="211">
        <f>U33+T33+S33+R33</f>
        <v>183.84099999999998</v>
      </c>
      <c r="V80" s="216">
        <f>V33</f>
        <v>183.841</v>
      </c>
      <c r="W80" s="211">
        <f>W33+U33+T33+S33</f>
        <v>165.365</v>
      </c>
      <c r="X80" s="211">
        <f>X33+W33+U33+T33</f>
        <v>131.422</v>
      </c>
      <c r="Y80" s="211">
        <f>Y33+X33+W33+U33</f>
        <v>80.041</v>
      </c>
      <c r="Z80" s="211">
        <f>Z33+Y33+X33+W33</f>
        <v>10.407</v>
      </c>
      <c r="AA80" s="216">
        <f>AA33</f>
        <v>10.407</v>
      </c>
      <c r="AB80" s="211">
        <f>AB33+Z33+Y33+X33</f>
        <v>-24.706999999999997</v>
      </c>
      <c r="AC80" s="211">
        <f>AC33+AB33+Z33+Y33</f>
        <v>-52.258</v>
      </c>
      <c r="AD80" s="211">
        <f>AD33+AC33+AB33+Z33</f>
        <v>-70.336</v>
      </c>
      <c r="AE80" s="211">
        <f>AE33+AD33+AC33+AB33</f>
        <v>-57.964</v>
      </c>
      <c r="AF80" s="216">
        <f>AF33</f>
        <v>-57.964</v>
      </c>
      <c r="AG80" s="211">
        <f>AG33+AE33+AD33+AC33</f>
        <v>-56.07</v>
      </c>
      <c r="AH80" s="211">
        <f>AH33+AG33+AE33+AD33+184.1</f>
        <v>-23.294999999999987</v>
      </c>
      <c r="AI80" s="211">
        <f>AI33+AH33+AG33+AE33+184.1</f>
        <v>10.632000000000005</v>
      </c>
      <c r="AJ80" s="211">
        <f>AJ33+AI33+AH33+AG33+184.1</f>
        <v>25.674999999999983</v>
      </c>
      <c r="AK80" s="216">
        <f>AK33+184.1</f>
        <v>25.674999999999983</v>
      </c>
      <c r="AL80" s="211">
        <f>AL33+AJ33+AI33+AH33+184.1</f>
        <v>44.730999999999966</v>
      </c>
      <c r="AM80" s="211">
        <f>AM33+AL33+AJ33+AI33</f>
        <v>62.70730799999997</v>
      </c>
      <c r="AN80" s="211">
        <f>AN33+AM33+AL33+AJ33</f>
        <v>74.31599999999999</v>
      </c>
    </row>
    <row r="81" spans="1:40" s="195" customFormat="1" ht="15">
      <c r="A81" s="19" t="s">
        <v>57</v>
      </c>
      <c r="B81" s="19"/>
      <c r="C81" s="211"/>
      <c r="D81" s="211"/>
      <c r="E81" s="211"/>
      <c r="F81" s="211"/>
      <c r="G81" s="216">
        <f>'WEB CONSOLIDADO'!G46-'WEB ENERGÍA'!G76</f>
        <v>412.71799999999996</v>
      </c>
      <c r="H81" s="211">
        <f>'WEB CONSOLIDADO'!H46-'WEB ENERGÍA'!H76</f>
        <v>400.65</v>
      </c>
      <c r="I81" s="211">
        <f>'WEB CONSOLIDADO'!I46-'WEB ENERGÍA'!I76</f>
        <v>401.71</v>
      </c>
      <c r="J81" s="211">
        <f>'WEB CONSOLIDADO'!J46-'WEB ENERGÍA'!J76</f>
        <v>400.09</v>
      </c>
      <c r="K81" s="211">
        <f>'WEB CONSOLIDADO'!K46-'WEB ENERGÍA'!K76</f>
        <v>399.26500000000004</v>
      </c>
      <c r="L81" s="216">
        <f>'WEB CONSOLIDADO'!L46-'WEB ENERGÍA'!L76</f>
        <v>399.26500000000004</v>
      </c>
      <c r="M81" s="211">
        <f>'WEB CONSOLIDADO'!M46-'WEB ENERGÍA'!M76</f>
        <v>415.19500000000005</v>
      </c>
      <c r="N81" s="211">
        <f>'WEB CONSOLIDADO'!N46-'WEB ENERGÍA'!N76</f>
        <v>451.91</v>
      </c>
      <c r="O81" s="211">
        <f>'WEB CONSOLIDADO'!O46-'WEB ENERGÍA'!O76</f>
        <v>464.287</v>
      </c>
      <c r="P81" s="211">
        <f>'WEB CONSOLIDADO'!P46-'WEB ENERGÍA'!P76</f>
        <v>479.934</v>
      </c>
      <c r="Q81" s="216">
        <f>'WEB CONSOLIDADO'!Q46-'WEB ENERGÍA'!Q76</f>
        <v>479.934</v>
      </c>
      <c r="R81" s="211">
        <f>'WEB CONSOLIDADO'!R46-'WEB ENERGÍA'!R76</f>
        <v>504.84400000000005</v>
      </c>
      <c r="S81" s="211">
        <f>'WEB CONSOLIDADO'!S46-'WEB ENERGÍA'!S76</f>
        <v>509.97300000000007</v>
      </c>
      <c r="T81" s="211">
        <f>'WEB CONSOLIDADO'!T46-'WEB ENERGÍA'!T76</f>
        <v>518.637</v>
      </c>
      <c r="U81" s="211">
        <f>'WEB CONSOLIDADO'!U46-'WEB ENERGÍA'!U76</f>
        <v>445.821</v>
      </c>
      <c r="V81" s="216">
        <f>'WEB CONSOLIDADO'!V46-'WEB ENERGÍA'!V76</f>
        <v>445.821</v>
      </c>
      <c r="W81" s="211">
        <f>'WEB CONSOLIDADO'!W46-'WEB ENERGÍA'!W76</f>
        <v>445.966</v>
      </c>
      <c r="X81" s="211">
        <f>'WEB CONSOLIDADO'!X46-'WEB ENERGÍA'!X76</f>
        <v>438.74125000000004</v>
      </c>
      <c r="Y81" s="211">
        <f>'WEB CONSOLIDADO'!Y46-'WEB ENERGÍA'!Y76</f>
        <v>414.69750000000005</v>
      </c>
      <c r="Z81" s="211">
        <f>'WEB CONSOLIDADO'!Z46-'WEB ENERGÍA'!Z76</f>
        <v>371.83299999999997</v>
      </c>
      <c r="AA81" s="216">
        <f>'WEB CONSOLIDADO'!AA46-'WEB ENERGÍA'!AA76</f>
        <v>371.83299999999997</v>
      </c>
      <c r="AB81" s="211">
        <f>'WEB CONSOLIDADO'!AB46-'WEB ENERGÍA'!AB76</f>
        <v>326.845</v>
      </c>
      <c r="AC81" s="211">
        <f>'WEB CONSOLIDADO'!AC46-'WEB ENERGÍA'!AC76</f>
        <v>322.60599999999994</v>
      </c>
      <c r="AD81" s="211">
        <f>'WEB CONSOLIDADO'!AD46-'WEB ENERGÍA'!AD76</f>
        <v>310.47999999999996</v>
      </c>
      <c r="AE81" s="211">
        <f>'WEB CONSOLIDADO'!AE46-'WEB ENERGÍA'!AE76</f>
        <v>581.629</v>
      </c>
      <c r="AF81" s="216">
        <f>'WEB CONSOLIDADO'!AF46-'WEB ENERGÍA'!AF76</f>
        <v>581.629</v>
      </c>
      <c r="AG81" s="211">
        <f>'WEB CONSOLIDADO'!AG46-'WEB ENERGÍA'!AG76</f>
        <v>546.903</v>
      </c>
      <c r="AH81" s="211">
        <f>'WEB CONSOLIDADO'!AH46+200-'WEB ENERGÍA'!AH76</f>
        <v>544.19</v>
      </c>
      <c r="AI81" s="211">
        <f>'WEB CONSOLIDADO'!AI46+200-'WEB ENERGÍA'!AI76</f>
        <v>557.17</v>
      </c>
      <c r="AJ81" s="211">
        <f>'WEB CONSOLIDADO'!AJ46+200-'WEB ENERGÍA'!AJ76</f>
        <v>606.919</v>
      </c>
      <c r="AK81" s="216">
        <f>'WEB CONSOLIDADO'!AK46+200-'WEB ENERGÍA'!AK76</f>
        <v>606.919</v>
      </c>
      <c r="AL81" s="211">
        <f>'WEB CONSOLIDADO'!AL46+200-'WEB ENERGÍA'!AL76</f>
        <v>616.489</v>
      </c>
      <c r="AM81" s="211">
        <f>'WEB CONSOLIDADO'!AM46+200-'WEB ENERGÍA'!AM76</f>
        <v>633.6724810000001</v>
      </c>
      <c r="AN81" s="211">
        <f>'WEB CONSOLIDADO'!AN46+200-'WEB ENERGÍA'!AN76</f>
        <v>624.692</v>
      </c>
    </row>
    <row r="82" spans="1:40" s="195" customFormat="1" ht="15">
      <c r="A82" s="1" t="s">
        <v>198</v>
      </c>
      <c r="B82" s="5"/>
      <c r="C82" s="204"/>
      <c r="D82" s="204"/>
      <c r="E82" s="204"/>
      <c r="F82" s="204"/>
      <c r="G82" s="216">
        <f>G81</f>
        <v>412.71799999999996</v>
      </c>
      <c r="H82" s="204">
        <f>AVERAGE(C81,D81,E81,G81,H81)</f>
        <v>406.68399999999997</v>
      </c>
      <c r="I82" s="204">
        <f>AVERAGE(D81,E81,F81,H81,I81)</f>
        <v>401.17999999999995</v>
      </c>
      <c r="J82" s="204">
        <f>AVERAGE(E81,F81,H81,I81,J81)</f>
        <v>400.8166666666666</v>
      </c>
      <c r="K82" s="204">
        <f>AVERAGE(F81,H81,I81,J81,K81)</f>
        <v>400.42875</v>
      </c>
      <c r="L82" s="216">
        <f>AVERAGE(G81:K81)</f>
        <v>402.8866</v>
      </c>
      <c r="M82" s="204">
        <f>AVERAGE(H81,I81,J81,K81,M81)</f>
        <v>403.38199999999995</v>
      </c>
      <c r="N82" s="204">
        <f>AVERAGE(I81,J81,K81,M81,N81)</f>
        <v>413.634</v>
      </c>
      <c r="O82" s="204">
        <f>AVERAGE(J81,K81,M81,N81,O81)</f>
        <v>426.14940000000007</v>
      </c>
      <c r="P82" s="204">
        <f>AVERAGE(K81,M81,N81,O81,P81)</f>
        <v>442.11820000000006</v>
      </c>
      <c r="Q82" s="216">
        <f>AVERAGE(K81,M81,N81,O81,P81)</f>
        <v>442.11820000000006</v>
      </c>
      <c r="R82" s="204">
        <f>AVERAGE(M81,N81,O81,P81,R81)</f>
        <v>463.23400000000004</v>
      </c>
      <c r="S82" s="204">
        <f>AVERAGE(N81,O81,P81,R81,S81)</f>
        <v>482.18960000000004</v>
      </c>
      <c r="T82" s="204">
        <f>AVERAGE(O81,P81,R81,S81,T81)</f>
        <v>495.535</v>
      </c>
      <c r="U82" s="204">
        <f>AVERAGE(P81,R81,S81,T81,U81)</f>
        <v>491.84180000000003</v>
      </c>
      <c r="V82" s="216">
        <f>AVERAGE(P81,R81,S81,T81,U81)</f>
        <v>491.84180000000003</v>
      </c>
      <c r="W82" s="204">
        <f>AVERAGE(R81,S81,T81,U81,W81)</f>
        <v>485.0482</v>
      </c>
      <c r="X82" s="204">
        <f>AVERAGE(S81,T81,U81,W81,X81)</f>
        <v>471.82765</v>
      </c>
      <c r="Y82" s="204">
        <f>AVERAGE(T81,U81,W81,X81,Y81)</f>
        <v>452.77255</v>
      </c>
      <c r="Z82" s="204">
        <f>AVERAGE(U81,W81,X81,Y81,Z81)</f>
        <v>423.41175000000004</v>
      </c>
      <c r="AA82" s="216">
        <f>AVERAGE(U81,W81,X81,Y81,Z81)</f>
        <v>423.41175000000004</v>
      </c>
      <c r="AB82" s="204">
        <f>AVERAGE(W81,X81,Y81,Z81,AB81)</f>
        <v>399.6165500000001</v>
      </c>
      <c r="AC82" s="204">
        <f>AVERAGE(X81,Y81,Z81,AB81,AC81)</f>
        <v>374.94455</v>
      </c>
      <c r="AD82" s="204">
        <f>AVERAGE(Y81,Z81,AB81,AC81,AD81)</f>
        <v>349.2923</v>
      </c>
      <c r="AE82" s="204">
        <f>AVERAGE(Z81,AB81,AC81,AD81,AE81)</f>
        <v>382.6786</v>
      </c>
      <c r="AF82" s="216">
        <f>AVERAGE(Z81,AB81,AC81,AD81,AE81)</f>
        <v>382.6786</v>
      </c>
      <c r="AG82" s="204">
        <f>AVERAGE(AB81,AC81,AD81,AE81,AG81)</f>
        <v>417.69259999999997</v>
      </c>
      <c r="AH82" s="204">
        <f>AVERAGE(AC81,AD81,AE81,AG81,AH81)</f>
        <v>461.1616</v>
      </c>
      <c r="AI82" s="204">
        <f>AVERAGE(AD81,AE81,AG81,AH81,AI81)</f>
        <v>508.07439999999997</v>
      </c>
      <c r="AJ82" s="204">
        <f>AVERAGE(AE81,AG81,AH81,AI81,AJ81)</f>
        <v>567.3622</v>
      </c>
      <c r="AK82" s="216">
        <f>AVERAGE(AE81,AG81,AH81,AI81,AJ81)</f>
        <v>567.3622</v>
      </c>
      <c r="AL82" s="204">
        <f>AVERAGE(AG81,AH81,AI81,AJ81,AL81)</f>
        <v>574.3342</v>
      </c>
      <c r="AM82" s="204">
        <f>AVERAGE(AH81,AI81,AJ81,AL81,AM81)</f>
        <v>591.6880962</v>
      </c>
      <c r="AN82" s="204">
        <f>AVERAGE(AI81,AJ81,AL81,AM81,AN81)</f>
        <v>607.7884962</v>
      </c>
    </row>
    <row r="83" spans="1:40" s="195" customFormat="1" ht="15">
      <c r="A83" s="84" t="s">
        <v>201</v>
      </c>
      <c r="B83" s="46"/>
      <c r="C83" s="211"/>
      <c r="D83" s="211"/>
      <c r="E83" s="211"/>
      <c r="F83" s="211"/>
      <c r="G83" s="216">
        <f>G77</f>
        <v>181.32616897</v>
      </c>
      <c r="H83" s="204">
        <f>AVERAGE(C77,D77,E77,G77,H77)</f>
        <v>187.8786629860625</v>
      </c>
      <c r="I83" s="204">
        <f>AVERAGE(D77,E77,F77,H77,I77)</f>
        <v>203.0610088860625</v>
      </c>
      <c r="J83" s="204">
        <f>AVERAGE(E77,F77,H77,I77,J77)</f>
        <v>205.824735887375</v>
      </c>
      <c r="K83" s="204">
        <f>AVERAGE(F77,H77,I77,J77,K77)</f>
        <v>203.13821121053124</v>
      </c>
      <c r="L83" s="216">
        <f>AVERAGE(F77,H77,I77,J77,K77)</f>
        <v>203.13821121053124</v>
      </c>
      <c r="M83" s="204">
        <f>AVERAGE(H77,I77,J77,K77,M77)</f>
        <v>201.339368968425</v>
      </c>
      <c r="N83" s="204">
        <f>AVERAGE(I77,J77,K77,M77,N77)</f>
        <v>195.24413756799999</v>
      </c>
      <c r="O83" s="204">
        <f>AVERAGE(J77,K77,M77,N77,O77)</f>
        <v>182.666965414</v>
      </c>
      <c r="P83" s="204">
        <f>AVERAGE(K77,M77,N77,O77,P77)</f>
        <v>164.41692743599998</v>
      </c>
      <c r="Q83" s="216">
        <f>AVERAGE(K77,M77,N77,O77,P77)</f>
        <v>164.41692743599998</v>
      </c>
      <c r="R83" s="204">
        <f>AVERAGE(M77,N77,O77,P77,R77)</f>
        <v>145.06712750799997</v>
      </c>
      <c r="S83" s="204">
        <f>AVERAGE(N77,O77,P77,R77,S77)</f>
        <v>123.14672750799998</v>
      </c>
      <c r="T83" s="204">
        <f>AVERAGE(O77,P77,R77,S77,T77)</f>
        <v>102.39352750799999</v>
      </c>
      <c r="U83" s="204">
        <f>AVERAGE(P77,R77,S77,T77,U77)</f>
        <v>102.161127508</v>
      </c>
      <c r="V83" s="216">
        <f>AVERAGE(P77,R77,S77,T77,U77)</f>
        <v>102.161127508</v>
      </c>
      <c r="W83" s="204">
        <f>AVERAGE(R77,S77,T77,U77,W77)</f>
        <v>113.93552750799999</v>
      </c>
      <c r="X83" s="204">
        <f>AVERAGE(S77,T77,U77,W77,X77)</f>
        <v>140.90860000000004</v>
      </c>
      <c r="Y83" s="204">
        <f>AVERAGE(T77,U77,W77,X77,Y77)</f>
        <v>178.46880000000002</v>
      </c>
      <c r="Z83" s="204">
        <f>AVERAGE(U77,W77,X77,Y77,Z77)</f>
        <v>227.57280000000006</v>
      </c>
      <c r="AA83" s="216">
        <f>AVERAGE(U77,W77,X77,Y77,Z77)</f>
        <v>227.57280000000006</v>
      </c>
      <c r="AB83" s="204">
        <f>AVERAGE(W77,X77,Y77,Z77,AB77)</f>
        <v>263.2384</v>
      </c>
      <c r="AC83" s="204">
        <f>AVERAGE(X77,Y77,Z77,AB77,AC77)</f>
        <v>291.8648</v>
      </c>
      <c r="AD83" s="204">
        <f>AVERAGE(Y77,Z77,AB77,AC77,AD77)</f>
        <v>315.3092</v>
      </c>
      <c r="AE83" s="204">
        <f>AVERAGE(Z77,AB77,AC77,AD77,AE77)</f>
        <v>267.6644</v>
      </c>
      <c r="AF83" s="216">
        <f>AVERAGE(Z77,AB77,AC77,AD77,AE77)</f>
        <v>267.6644</v>
      </c>
      <c r="AG83" s="204">
        <f>AVERAGE(AB77,AC77,AD77,AE77,AG77)</f>
        <v>221.4698</v>
      </c>
      <c r="AH83" s="204">
        <f>AVERAGE(AC77,AD77,AE77,AG77,AH77)</f>
        <v>164.91519999999997</v>
      </c>
      <c r="AI83" s="204">
        <f>AVERAGE(AD77,AE77,AG77,AH77,AI77)</f>
        <v>104.13899999999998</v>
      </c>
      <c r="AJ83" s="204">
        <f>AVERAGE(AE77,AG77,AH77,AI77,AJ77)</f>
        <v>30.149399999999986</v>
      </c>
      <c r="AK83" s="216">
        <f>AVERAGE(AE77,AG77,AH77,AI77,AJ77)</f>
        <v>30.149399999999986</v>
      </c>
      <c r="AL83" s="204">
        <f>AVERAGE(AG77,AH77,AI77,AJ77,AL77)</f>
        <v>20.4592</v>
      </c>
      <c r="AM83" s="204">
        <f>AVERAGE(AH77,AI77,AJ77,AL77,AM77)</f>
        <v>1.0062000000000026</v>
      </c>
      <c r="AN83" s="204">
        <f>AVERAGE(AI77,AJ77,AL77,AM77,AN77)</f>
        <v>-22.559000000000005</v>
      </c>
    </row>
    <row r="84" spans="1:40" s="16" customFormat="1" ht="15">
      <c r="A84" s="28" t="s">
        <v>196</v>
      </c>
      <c r="B84" s="24"/>
      <c r="C84" s="207"/>
      <c r="D84" s="207"/>
      <c r="E84" s="207"/>
      <c r="F84" s="207"/>
      <c r="G84" s="226">
        <f aca="true" t="shared" si="22" ref="G84:K84">G80/(G82+G83)</f>
        <v>0.181237327392058</v>
      </c>
      <c r="H84" s="226">
        <f t="shared" si="22"/>
        <v>0.18608800118946</v>
      </c>
      <c r="I84" s="226">
        <f t="shared" si="22"/>
        <v>0.16104828388982836</v>
      </c>
      <c r="J84" s="226">
        <f t="shared" si="22"/>
        <v>0.13996073657269906</v>
      </c>
      <c r="K84" s="226">
        <f t="shared" si="22"/>
        <v>0.08764561912716734</v>
      </c>
      <c r="L84" s="227">
        <f aca="true" t="shared" si="23" ref="L84:AN84">L80/(L82+L83)</f>
        <v>0.08729015548774735</v>
      </c>
      <c r="M84" s="226">
        <f t="shared" si="23"/>
        <v>0.09415079889953884</v>
      </c>
      <c r="N84" s="226">
        <f t="shared" si="23"/>
        <v>0.12537319915099532</v>
      </c>
      <c r="O84" s="226">
        <f t="shared" si="23"/>
        <v>0.15644947378382298</v>
      </c>
      <c r="P84" s="226">
        <f t="shared" si="23"/>
        <v>0.2001054753631013</v>
      </c>
      <c r="Q84" s="227">
        <f t="shared" si="23"/>
        <v>0.20010547536310128</v>
      </c>
      <c r="R84" s="226">
        <f t="shared" si="23"/>
        <v>0.23793150046084133</v>
      </c>
      <c r="S84" s="226">
        <f t="shared" si="23"/>
        <v>0.26942708142333416</v>
      </c>
      <c r="T84" s="226">
        <f t="shared" si="23"/>
        <v>0.30314158241525757</v>
      </c>
      <c r="U84" s="226">
        <f t="shared" si="23"/>
        <v>0.3094951076609366</v>
      </c>
      <c r="V84" s="227">
        <f t="shared" si="23"/>
        <v>0.30949510766093663</v>
      </c>
      <c r="W84" s="226">
        <f t="shared" si="23"/>
        <v>0.2760759473182707</v>
      </c>
      <c r="X84" s="226">
        <f t="shared" si="23"/>
        <v>0.21448380114608853</v>
      </c>
      <c r="Y84" s="226">
        <f t="shared" si="23"/>
        <v>0.12679936129025768</v>
      </c>
      <c r="Z84" s="226">
        <f t="shared" si="23"/>
        <v>0.015986554519611867</v>
      </c>
      <c r="AA84" s="227">
        <f t="shared" si="23"/>
        <v>0.015986554519611867</v>
      </c>
      <c r="AB84" s="226">
        <f t="shared" si="23"/>
        <v>-0.037273614687496855</v>
      </c>
      <c r="AC84" s="226">
        <f t="shared" si="23"/>
        <v>-0.07837022681220653</v>
      </c>
      <c r="AD84" s="226">
        <f t="shared" si="23"/>
        <v>-0.10583184058416961</v>
      </c>
      <c r="AE84" s="226">
        <f t="shared" si="23"/>
        <v>-0.0891283522694947</v>
      </c>
      <c r="AF84" s="227">
        <f t="shared" si="23"/>
        <v>-0.0891283522694947</v>
      </c>
      <c r="AG84" s="226">
        <f t="shared" si="23"/>
        <v>-0.08772418402584384</v>
      </c>
      <c r="AH84" s="226">
        <f t="shared" si="23"/>
        <v>-0.037207895261411994</v>
      </c>
      <c r="AI84" s="226">
        <f t="shared" si="23"/>
        <v>0.017366493448199606</v>
      </c>
      <c r="AJ84" s="226">
        <f t="shared" si="23"/>
        <v>0.042969877070168985</v>
      </c>
      <c r="AK84" s="227">
        <f t="shared" si="23"/>
        <v>0.042969877070168985</v>
      </c>
      <c r="AL84" s="226">
        <f t="shared" si="23"/>
        <v>0.07520426420333508</v>
      </c>
      <c r="AM84" s="226">
        <f t="shared" si="23"/>
        <v>0.10580042426937727</v>
      </c>
      <c r="AN84" s="226">
        <f t="shared" si="23"/>
        <v>0.1269860806445114</v>
      </c>
    </row>
    <row r="85" spans="3:40" ht="15">
      <c r="C85" s="17"/>
      <c r="D85" s="17"/>
      <c r="E85" s="17"/>
      <c r="F85" s="17"/>
      <c r="G85" s="16"/>
      <c r="H85" s="17"/>
      <c r="I85" s="17"/>
      <c r="J85" s="17"/>
      <c r="K85" s="17"/>
      <c r="L85" s="16"/>
      <c r="M85" s="17"/>
      <c r="N85" s="17"/>
      <c r="O85" s="17"/>
      <c r="P85" s="17"/>
      <c r="Q85" s="16"/>
      <c r="R85" s="17"/>
      <c r="S85" s="17"/>
      <c r="T85" s="17"/>
      <c r="U85" s="17"/>
      <c r="V85" s="16"/>
      <c r="W85" s="17"/>
      <c r="X85" s="17"/>
      <c r="Y85" s="17"/>
      <c r="Z85" s="17"/>
      <c r="AA85" s="16"/>
      <c r="AB85" s="17"/>
      <c r="AC85" s="17"/>
      <c r="AD85" s="17"/>
      <c r="AE85" s="17"/>
      <c r="AF85" s="16"/>
      <c r="AG85" s="17"/>
      <c r="AH85" s="17"/>
      <c r="AI85" s="17"/>
      <c r="AJ85" s="17"/>
      <c r="AK85" s="16"/>
      <c r="AL85" s="17"/>
      <c r="AM85" s="17"/>
      <c r="AN85" s="17"/>
    </row>
    <row r="86" spans="3:40" ht="15">
      <c r="C86" s="17"/>
      <c r="D86" s="17"/>
      <c r="E86" s="17"/>
      <c r="F86" s="17"/>
      <c r="G86" s="16"/>
      <c r="H86" s="17"/>
      <c r="I86" s="17"/>
      <c r="J86" s="17"/>
      <c r="K86" s="17"/>
      <c r="L86" s="16"/>
      <c r="M86" s="17"/>
      <c r="N86" s="17"/>
      <c r="O86" s="17"/>
      <c r="P86" s="17"/>
      <c r="Q86" s="16"/>
      <c r="R86" s="17"/>
      <c r="S86" s="17"/>
      <c r="T86" s="17"/>
      <c r="U86" s="17"/>
      <c r="V86" s="16"/>
      <c r="W86" s="17"/>
      <c r="X86" s="17"/>
      <c r="Y86" s="17"/>
      <c r="Z86" s="17"/>
      <c r="AA86" s="16"/>
      <c r="AB86" s="17"/>
      <c r="AC86" s="17"/>
      <c r="AD86" s="17"/>
      <c r="AE86" s="17"/>
      <c r="AF86" s="16"/>
      <c r="AG86" s="17"/>
      <c r="AH86" s="17"/>
      <c r="AI86" s="17"/>
      <c r="AJ86" s="17"/>
      <c r="AK86" s="16"/>
      <c r="AL86" s="17"/>
      <c r="AM86" s="17"/>
      <c r="AN86" s="17"/>
    </row>
    <row r="87" spans="3:40" ht="15">
      <c r="C87" s="17"/>
      <c r="D87" s="17"/>
      <c r="E87" s="17"/>
      <c r="F87" s="17"/>
      <c r="G87" s="16"/>
      <c r="H87" s="17"/>
      <c r="I87" s="17"/>
      <c r="J87" s="17"/>
      <c r="K87" s="17"/>
      <c r="L87" s="16"/>
      <c r="M87" s="17"/>
      <c r="N87" s="17"/>
      <c r="O87" s="17"/>
      <c r="P87" s="17"/>
      <c r="Q87" s="16"/>
      <c r="R87" s="17"/>
      <c r="S87" s="17"/>
      <c r="T87" s="17"/>
      <c r="U87" s="17"/>
      <c r="V87" s="16"/>
      <c r="W87" s="17"/>
      <c r="X87" s="17"/>
      <c r="Y87" s="17"/>
      <c r="Z87" s="17"/>
      <c r="AA87" s="16"/>
      <c r="AB87" s="17"/>
      <c r="AC87" s="17"/>
      <c r="AD87" s="17"/>
      <c r="AE87" s="17"/>
      <c r="AF87" s="16"/>
      <c r="AG87" s="17"/>
      <c r="AH87" s="17"/>
      <c r="AI87" s="17"/>
      <c r="AJ87" s="17"/>
      <c r="AK87" s="16"/>
      <c r="AL87" s="17"/>
      <c r="AM87" s="17"/>
      <c r="AN87" s="17"/>
    </row>
    <row r="88" spans="3:40" ht="15">
      <c r="C88" s="17"/>
      <c r="D88" s="17"/>
      <c r="E88" s="17"/>
      <c r="F88" s="17"/>
      <c r="G88" s="16"/>
      <c r="H88" s="17"/>
      <c r="I88" s="17"/>
      <c r="J88" s="17"/>
      <c r="K88" s="17"/>
      <c r="L88" s="16"/>
      <c r="M88" s="17"/>
      <c r="N88" s="17"/>
      <c r="O88" s="17"/>
      <c r="P88" s="17"/>
      <c r="Q88" s="16"/>
      <c r="R88" s="17"/>
      <c r="S88" s="17"/>
      <c r="T88" s="17"/>
      <c r="U88" s="17"/>
      <c r="V88" s="16"/>
      <c r="W88" s="17"/>
      <c r="X88" s="17"/>
      <c r="Y88" s="17"/>
      <c r="Z88" s="17"/>
      <c r="AA88" s="16"/>
      <c r="AB88" s="17"/>
      <c r="AC88" s="17"/>
      <c r="AD88" s="17"/>
      <c r="AE88" s="17"/>
      <c r="AF88" s="16"/>
      <c r="AG88" s="17"/>
      <c r="AH88" s="17"/>
      <c r="AI88" s="17"/>
      <c r="AJ88" s="17"/>
      <c r="AK88" s="16"/>
      <c r="AL88" s="17"/>
      <c r="AM88" s="17"/>
      <c r="AN88" s="17"/>
    </row>
    <row r="89" spans="3:40" ht="15">
      <c r="C89" s="17"/>
      <c r="D89" s="17"/>
      <c r="E89" s="17"/>
      <c r="F89" s="17"/>
      <c r="G89" s="16"/>
      <c r="H89" s="17"/>
      <c r="I89" s="17"/>
      <c r="J89" s="17"/>
      <c r="K89" s="17"/>
      <c r="L89" s="16"/>
      <c r="M89" s="17"/>
      <c r="N89" s="17"/>
      <c r="O89" s="17"/>
      <c r="P89" s="17"/>
      <c r="Q89" s="16"/>
      <c r="R89" s="17"/>
      <c r="S89" s="17"/>
      <c r="T89" s="17"/>
      <c r="U89" s="17"/>
      <c r="V89" s="16"/>
      <c r="W89" s="17"/>
      <c r="X89" s="17"/>
      <c r="Y89" s="17"/>
      <c r="Z89" s="17"/>
      <c r="AA89" s="16"/>
      <c r="AB89" s="17"/>
      <c r="AC89" s="17"/>
      <c r="AD89" s="17"/>
      <c r="AE89" s="17"/>
      <c r="AF89" s="16"/>
      <c r="AG89" s="17"/>
      <c r="AH89" s="17"/>
      <c r="AI89" s="17"/>
      <c r="AJ89" s="17"/>
      <c r="AK89" s="16"/>
      <c r="AL89" s="17"/>
      <c r="AM89" s="17"/>
      <c r="AN89" s="17"/>
    </row>
    <row r="90" spans="1:40" ht="15">
      <c r="A90"/>
      <c r="B90"/>
      <c r="C90" s="17"/>
      <c r="D90" s="17"/>
      <c r="E90" s="17"/>
      <c r="F90" s="17"/>
      <c r="G90" s="16"/>
      <c r="H90" s="17"/>
      <c r="I90" s="17"/>
      <c r="J90" s="17"/>
      <c r="K90" s="17"/>
      <c r="L90" s="16"/>
      <c r="M90" s="17"/>
      <c r="N90" s="17"/>
      <c r="O90" s="17"/>
      <c r="P90" s="17"/>
      <c r="Q90" s="16"/>
      <c r="R90" s="17"/>
      <c r="S90" s="17"/>
      <c r="T90" s="17"/>
      <c r="U90" s="17"/>
      <c r="V90" s="16"/>
      <c r="W90" s="17"/>
      <c r="X90" s="17"/>
      <c r="Y90" s="17"/>
      <c r="Z90" s="17"/>
      <c r="AA90" s="16"/>
      <c r="AB90" s="17"/>
      <c r="AC90" s="17"/>
      <c r="AD90" s="17"/>
      <c r="AE90" s="17"/>
      <c r="AF90" s="16"/>
      <c r="AG90" s="17"/>
      <c r="AH90" s="17"/>
      <c r="AI90" s="17"/>
      <c r="AJ90" s="17"/>
      <c r="AK90" s="16"/>
      <c r="AL90" s="17"/>
      <c r="AM90" s="17"/>
      <c r="AN90" s="17"/>
    </row>
    <row r="91" spans="1:40" ht="15">
      <c r="A91"/>
      <c r="B91"/>
      <c r="C91" s="17"/>
      <c r="D91" s="17"/>
      <c r="E91" s="17"/>
      <c r="F91" s="17"/>
      <c r="G91" s="16"/>
      <c r="H91" s="17"/>
      <c r="I91" s="17"/>
      <c r="J91" s="17"/>
      <c r="K91" s="17"/>
      <c r="L91" s="16"/>
      <c r="M91" s="17"/>
      <c r="N91" s="17"/>
      <c r="O91" s="17"/>
      <c r="P91" s="17"/>
      <c r="Q91" s="16"/>
      <c r="R91" s="17"/>
      <c r="S91" s="17"/>
      <c r="T91" s="17"/>
      <c r="U91" s="17"/>
      <c r="V91" s="16"/>
      <c r="W91" s="17"/>
      <c r="X91" s="17"/>
      <c r="Y91" s="17"/>
      <c r="Z91" s="17"/>
      <c r="AA91" s="16"/>
      <c r="AB91" s="17"/>
      <c r="AC91" s="17"/>
      <c r="AD91" s="17"/>
      <c r="AE91" s="17"/>
      <c r="AF91" s="16"/>
      <c r="AG91" s="17"/>
      <c r="AH91" s="17"/>
      <c r="AI91" s="17"/>
      <c r="AJ91" s="17"/>
      <c r="AK91" s="16"/>
      <c r="AL91" s="17"/>
      <c r="AM91" s="17"/>
      <c r="AN91" s="17"/>
    </row>
    <row r="92" spans="1:40" ht="15">
      <c r="A92"/>
      <c r="B92"/>
      <c r="C92" s="17"/>
      <c r="D92" s="17"/>
      <c r="E92" s="17"/>
      <c r="F92" s="17"/>
      <c r="G92" s="16"/>
      <c r="H92" s="17"/>
      <c r="I92" s="17"/>
      <c r="J92" s="17"/>
      <c r="K92" s="17"/>
      <c r="L92" s="16"/>
      <c r="M92" s="17"/>
      <c r="N92" s="17"/>
      <c r="O92" s="17"/>
      <c r="P92" s="17"/>
      <c r="Q92" s="16"/>
      <c r="R92" s="17"/>
      <c r="S92" s="17"/>
      <c r="T92" s="17"/>
      <c r="U92" s="17"/>
      <c r="V92" s="16"/>
      <c r="W92" s="17"/>
      <c r="X92" s="17"/>
      <c r="Y92" s="17"/>
      <c r="Z92" s="17"/>
      <c r="AA92" s="16"/>
      <c r="AB92" s="17"/>
      <c r="AC92" s="17"/>
      <c r="AD92" s="17"/>
      <c r="AE92" s="17"/>
      <c r="AF92" s="16"/>
      <c r="AG92" s="17"/>
      <c r="AH92" s="17"/>
      <c r="AI92" s="17"/>
      <c r="AJ92" s="17"/>
      <c r="AK92" s="16"/>
      <c r="AL92" s="17"/>
      <c r="AM92" s="17"/>
      <c r="AN92" s="17"/>
    </row>
    <row r="93" spans="1:40" ht="15">
      <c r="A93"/>
      <c r="B93"/>
      <c r="C93" s="17"/>
      <c r="D93" s="17"/>
      <c r="E93" s="17"/>
      <c r="F93" s="17"/>
      <c r="G93" s="16"/>
      <c r="H93" s="17"/>
      <c r="I93" s="17"/>
      <c r="J93" s="17"/>
      <c r="K93" s="17"/>
      <c r="L93" s="16"/>
      <c r="M93" s="17"/>
      <c r="N93" s="17"/>
      <c r="O93" s="17"/>
      <c r="P93" s="17"/>
      <c r="Q93" s="16"/>
      <c r="R93" s="17"/>
      <c r="S93" s="17"/>
      <c r="T93" s="17"/>
      <c r="U93" s="17"/>
      <c r="V93" s="16"/>
      <c r="W93" s="17"/>
      <c r="X93" s="17"/>
      <c r="Y93" s="17"/>
      <c r="Z93" s="17"/>
      <c r="AA93" s="16"/>
      <c r="AB93" s="17"/>
      <c r="AC93" s="17"/>
      <c r="AD93" s="17"/>
      <c r="AE93" s="17"/>
      <c r="AF93" s="16"/>
      <c r="AG93" s="17"/>
      <c r="AH93" s="17"/>
      <c r="AI93" s="17"/>
      <c r="AJ93" s="17"/>
      <c r="AK93" s="16"/>
      <c r="AL93" s="17"/>
      <c r="AM93" s="17"/>
      <c r="AN93" s="17"/>
    </row>
    <row r="94" spans="1:40" ht="15">
      <c r="A94"/>
      <c r="B94"/>
      <c r="C94" s="17"/>
      <c r="D94" s="17"/>
      <c r="E94" s="17"/>
      <c r="F94" s="17"/>
      <c r="G94" s="16"/>
      <c r="H94" s="17"/>
      <c r="I94" s="17"/>
      <c r="J94" s="17"/>
      <c r="K94" s="17"/>
      <c r="L94" s="16"/>
      <c r="M94" s="17"/>
      <c r="N94" s="17"/>
      <c r="O94" s="17"/>
      <c r="P94" s="17"/>
      <c r="Q94" s="16"/>
      <c r="R94" s="17"/>
      <c r="S94" s="17"/>
      <c r="T94" s="17"/>
      <c r="U94" s="17"/>
      <c r="V94" s="16"/>
      <c r="W94" s="17"/>
      <c r="X94" s="17"/>
      <c r="Y94" s="17"/>
      <c r="Z94" s="17"/>
      <c r="AA94" s="16"/>
      <c r="AB94" s="17"/>
      <c r="AC94" s="17"/>
      <c r="AD94" s="17"/>
      <c r="AE94" s="17"/>
      <c r="AF94" s="16"/>
      <c r="AG94" s="17"/>
      <c r="AH94" s="17"/>
      <c r="AI94" s="17"/>
      <c r="AJ94" s="17"/>
      <c r="AK94" s="16"/>
      <c r="AL94" s="17"/>
      <c r="AM94" s="17"/>
      <c r="AN94" s="17"/>
    </row>
    <row r="95" spans="1:40" ht="15">
      <c r="A95"/>
      <c r="B95"/>
      <c r="C95" s="17"/>
      <c r="D95" s="17"/>
      <c r="E95" s="17"/>
      <c r="F95" s="17"/>
      <c r="G95" s="16"/>
      <c r="H95" s="17"/>
      <c r="I95" s="17"/>
      <c r="J95" s="17"/>
      <c r="K95" s="17"/>
      <c r="L95" s="16"/>
      <c r="M95" s="17"/>
      <c r="N95" s="17"/>
      <c r="O95" s="17"/>
      <c r="P95" s="17"/>
      <c r="Q95" s="16"/>
      <c r="R95" s="17"/>
      <c r="S95" s="17"/>
      <c r="T95" s="17"/>
      <c r="U95" s="17"/>
      <c r="V95" s="16"/>
      <c r="W95" s="17"/>
      <c r="X95" s="17"/>
      <c r="Y95" s="17"/>
      <c r="Z95" s="17"/>
      <c r="AA95" s="16"/>
      <c r="AB95" s="17"/>
      <c r="AC95" s="17"/>
      <c r="AD95" s="17"/>
      <c r="AE95" s="17"/>
      <c r="AF95" s="16"/>
      <c r="AG95" s="17"/>
      <c r="AH95" s="17"/>
      <c r="AI95" s="17"/>
      <c r="AJ95" s="17"/>
      <c r="AK95" s="16"/>
      <c r="AL95" s="17"/>
      <c r="AM95" s="17"/>
      <c r="AN95" s="17"/>
    </row>
    <row r="96" spans="1:40" ht="15">
      <c r="A96"/>
      <c r="B96"/>
      <c r="C96" s="17"/>
      <c r="D96" s="17"/>
      <c r="E96" s="17"/>
      <c r="F96" s="17"/>
      <c r="G96" s="16"/>
      <c r="H96" s="17"/>
      <c r="I96" s="17"/>
      <c r="J96" s="17"/>
      <c r="K96" s="17"/>
      <c r="L96" s="16"/>
      <c r="M96" s="17"/>
      <c r="N96" s="17"/>
      <c r="O96" s="17"/>
      <c r="P96" s="17"/>
      <c r="Q96" s="16"/>
      <c r="R96" s="17"/>
      <c r="S96" s="17"/>
      <c r="T96" s="17"/>
      <c r="U96" s="17"/>
      <c r="V96" s="16"/>
      <c r="W96" s="17"/>
      <c r="X96" s="17"/>
      <c r="Y96" s="17"/>
      <c r="Z96" s="17"/>
      <c r="AA96" s="16"/>
      <c r="AB96" s="17"/>
      <c r="AC96" s="17"/>
      <c r="AD96" s="17"/>
      <c r="AE96" s="17"/>
      <c r="AF96" s="16"/>
      <c r="AG96" s="17"/>
      <c r="AH96" s="17"/>
      <c r="AI96" s="17"/>
      <c r="AJ96" s="17"/>
      <c r="AK96" s="16"/>
      <c r="AL96" s="17"/>
      <c r="AM96" s="17"/>
      <c r="AN96" s="17"/>
    </row>
    <row r="97" spans="1:40" ht="15">
      <c r="A97"/>
      <c r="B97"/>
      <c r="C97" s="17"/>
      <c r="D97" s="17"/>
      <c r="E97" s="17"/>
      <c r="F97" s="17"/>
      <c r="G97" s="16"/>
      <c r="H97" s="17"/>
      <c r="I97" s="17"/>
      <c r="J97" s="17"/>
      <c r="K97" s="17"/>
      <c r="L97" s="16"/>
      <c r="M97" s="17"/>
      <c r="N97" s="17"/>
      <c r="O97" s="17"/>
      <c r="P97" s="17"/>
      <c r="Q97" s="16"/>
      <c r="R97" s="17"/>
      <c r="S97" s="17"/>
      <c r="T97" s="17"/>
      <c r="U97" s="17"/>
      <c r="V97" s="16"/>
      <c r="W97" s="17"/>
      <c r="X97" s="17"/>
      <c r="Y97" s="17"/>
      <c r="Z97" s="17"/>
      <c r="AA97" s="16"/>
      <c r="AB97" s="17"/>
      <c r="AC97" s="17"/>
      <c r="AD97" s="17"/>
      <c r="AE97" s="17"/>
      <c r="AF97" s="16"/>
      <c r="AG97" s="17"/>
      <c r="AH97" s="17"/>
      <c r="AI97" s="17"/>
      <c r="AJ97" s="17"/>
      <c r="AK97" s="16"/>
      <c r="AL97" s="17"/>
      <c r="AM97" s="17"/>
      <c r="AN97" s="17"/>
    </row>
    <row r="98" spans="1:40" ht="15">
      <c r="A98"/>
      <c r="B98"/>
      <c r="C98" s="17"/>
      <c r="D98" s="17"/>
      <c r="E98" s="17"/>
      <c r="F98" s="17"/>
      <c r="G98" s="16"/>
      <c r="H98" s="17"/>
      <c r="I98" s="17"/>
      <c r="J98" s="17"/>
      <c r="K98" s="17"/>
      <c r="L98" s="16"/>
      <c r="M98" s="17"/>
      <c r="N98" s="17"/>
      <c r="O98" s="17"/>
      <c r="P98" s="17"/>
      <c r="Q98" s="16"/>
      <c r="R98" s="17"/>
      <c r="S98" s="17"/>
      <c r="T98" s="17"/>
      <c r="U98" s="17"/>
      <c r="V98" s="16"/>
      <c r="W98" s="17"/>
      <c r="X98" s="17"/>
      <c r="Y98" s="17"/>
      <c r="Z98" s="17"/>
      <c r="AA98" s="16"/>
      <c r="AB98" s="17"/>
      <c r="AC98" s="17"/>
      <c r="AD98" s="17"/>
      <c r="AE98" s="17"/>
      <c r="AF98" s="16"/>
      <c r="AG98" s="17"/>
      <c r="AH98" s="17"/>
      <c r="AI98" s="17"/>
      <c r="AJ98" s="17"/>
      <c r="AK98" s="16"/>
      <c r="AL98" s="17"/>
      <c r="AM98" s="17"/>
      <c r="AN98" s="17"/>
    </row>
    <row r="99" spans="1:40" ht="15">
      <c r="A99"/>
      <c r="B99"/>
      <c r="C99" s="17"/>
      <c r="D99" s="17"/>
      <c r="E99" s="17"/>
      <c r="F99" s="17"/>
      <c r="G99" s="16"/>
      <c r="H99" s="17"/>
      <c r="I99" s="17"/>
      <c r="J99" s="17"/>
      <c r="K99" s="17"/>
      <c r="L99" s="16"/>
      <c r="M99" s="17"/>
      <c r="N99" s="17"/>
      <c r="O99" s="17"/>
      <c r="P99" s="17"/>
      <c r="Q99" s="16"/>
      <c r="R99" s="17"/>
      <c r="S99" s="17"/>
      <c r="T99" s="17"/>
      <c r="U99" s="17"/>
      <c r="V99" s="16"/>
      <c r="W99" s="17"/>
      <c r="X99" s="17"/>
      <c r="Y99" s="17"/>
      <c r="Z99" s="17"/>
      <c r="AA99" s="16"/>
      <c r="AB99" s="17"/>
      <c r="AC99" s="17"/>
      <c r="AD99" s="17"/>
      <c r="AE99" s="17"/>
      <c r="AF99" s="16"/>
      <c r="AG99" s="17"/>
      <c r="AH99" s="17"/>
      <c r="AI99" s="17"/>
      <c r="AJ99" s="17"/>
      <c r="AK99" s="16"/>
      <c r="AL99" s="17"/>
      <c r="AM99" s="17"/>
      <c r="AN99" s="17"/>
    </row>
    <row r="100" spans="1:40" ht="15">
      <c r="A100"/>
      <c r="B100"/>
      <c r="C100" s="17"/>
      <c r="D100" s="17"/>
      <c r="E100" s="17"/>
      <c r="F100" s="17"/>
      <c r="G100" s="16"/>
      <c r="H100" s="17"/>
      <c r="I100" s="17"/>
      <c r="J100" s="17"/>
      <c r="K100" s="17"/>
      <c r="L100" s="16"/>
      <c r="M100" s="17"/>
      <c r="N100" s="17"/>
      <c r="O100" s="17"/>
      <c r="P100" s="17"/>
      <c r="Q100" s="16"/>
      <c r="R100" s="17"/>
      <c r="S100" s="17"/>
      <c r="T100" s="17"/>
      <c r="U100" s="17"/>
      <c r="V100" s="16"/>
      <c r="W100" s="17"/>
      <c r="X100" s="17"/>
      <c r="Y100" s="17"/>
      <c r="Z100" s="17"/>
      <c r="AA100" s="16"/>
      <c r="AB100" s="17"/>
      <c r="AC100" s="17"/>
      <c r="AD100" s="17"/>
      <c r="AE100" s="17"/>
      <c r="AF100" s="16"/>
      <c r="AG100" s="17"/>
      <c r="AH100" s="17"/>
      <c r="AI100" s="17"/>
      <c r="AJ100" s="17"/>
      <c r="AK100" s="16"/>
      <c r="AL100" s="17"/>
      <c r="AM100" s="17"/>
      <c r="AN100" s="17"/>
    </row>
    <row r="101" spans="1:40" ht="15">
      <c r="A101"/>
      <c r="B101"/>
      <c r="C101" s="17"/>
      <c r="D101" s="17"/>
      <c r="E101" s="17"/>
      <c r="F101" s="17"/>
      <c r="G101" s="16"/>
      <c r="H101" s="17"/>
      <c r="I101" s="17"/>
      <c r="J101" s="17"/>
      <c r="K101" s="17"/>
      <c r="L101" s="16"/>
      <c r="M101" s="17"/>
      <c r="N101" s="17"/>
      <c r="O101" s="17"/>
      <c r="P101" s="17"/>
      <c r="Q101" s="16"/>
      <c r="R101" s="17"/>
      <c r="S101" s="17"/>
      <c r="T101" s="17"/>
      <c r="U101" s="17"/>
      <c r="V101" s="16"/>
      <c r="W101" s="17"/>
      <c r="X101" s="17"/>
      <c r="Y101" s="17"/>
      <c r="Z101" s="17"/>
      <c r="AA101" s="16"/>
      <c r="AB101" s="17"/>
      <c r="AC101" s="17"/>
      <c r="AD101" s="17"/>
      <c r="AE101" s="17"/>
      <c r="AF101" s="16"/>
      <c r="AG101" s="17"/>
      <c r="AH101" s="17"/>
      <c r="AI101" s="17"/>
      <c r="AJ101" s="17"/>
      <c r="AK101" s="16"/>
      <c r="AL101" s="17"/>
      <c r="AM101" s="17"/>
      <c r="AN101" s="17"/>
    </row>
    <row r="102" spans="1:40" ht="15">
      <c r="A102"/>
      <c r="B102"/>
      <c r="C102" s="17"/>
      <c r="D102" s="17"/>
      <c r="E102" s="17"/>
      <c r="F102" s="17"/>
      <c r="G102" s="16"/>
      <c r="H102" s="17"/>
      <c r="I102" s="17"/>
      <c r="J102" s="17"/>
      <c r="K102" s="17"/>
      <c r="L102" s="16"/>
      <c r="M102" s="17"/>
      <c r="N102" s="17"/>
      <c r="O102" s="17"/>
      <c r="P102" s="17"/>
      <c r="Q102" s="16"/>
      <c r="R102" s="17"/>
      <c r="S102" s="17"/>
      <c r="T102" s="17"/>
      <c r="U102" s="17"/>
      <c r="V102" s="16"/>
      <c r="W102" s="17"/>
      <c r="X102" s="17"/>
      <c r="Y102" s="17"/>
      <c r="Z102" s="17"/>
      <c r="AA102" s="16"/>
      <c r="AB102" s="17"/>
      <c r="AC102" s="17"/>
      <c r="AD102" s="17"/>
      <c r="AE102" s="17"/>
      <c r="AF102" s="16"/>
      <c r="AG102" s="17"/>
      <c r="AH102" s="17"/>
      <c r="AI102" s="17"/>
      <c r="AJ102" s="17"/>
      <c r="AK102" s="16"/>
      <c r="AL102" s="17"/>
      <c r="AM102" s="17"/>
      <c r="AN102" s="17"/>
    </row>
    <row r="103" spans="1:40" ht="15">
      <c r="A103"/>
      <c r="B103"/>
      <c r="C103" s="17"/>
      <c r="D103" s="17"/>
      <c r="E103" s="17"/>
      <c r="F103" s="17"/>
      <c r="G103" s="16"/>
      <c r="H103" s="17"/>
      <c r="I103" s="17"/>
      <c r="J103" s="17"/>
      <c r="K103" s="17"/>
      <c r="L103" s="16"/>
      <c r="M103" s="17"/>
      <c r="N103" s="17"/>
      <c r="O103" s="17"/>
      <c r="P103" s="17"/>
      <c r="Q103" s="16"/>
      <c r="R103" s="17"/>
      <c r="S103" s="17"/>
      <c r="T103" s="17"/>
      <c r="U103" s="17"/>
      <c r="V103" s="16"/>
      <c r="W103" s="17"/>
      <c r="X103" s="17"/>
      <c r="Y103" s="17"/>
      <c r="Z103" s="17"/>
      <c r="AA103" s="16"/>
      <c r="AB103" s="17"/>
      <c r="AC103" s="17"/>
      <c r="AD103" s="17"/>
      <c r="AE103" s="17"/>
      <c r="AF103" s="16"/>
      <c r="AG103" s="17"/>
      <c r="AH103" s="17"/>
      <c r="AI103" s="17"/>
      <c r="AJ103" s="17"/>
      <c r="AK103" s="16"/>
      <c r="AL103" s="17"/>
      <c r="AM103" s="17"/>
      <c r="AN103" s="17"/>
    </row>
    <row r="104" spans="1:40" ht="15">
      <c r="A104"/>
      <c r="B104"/>
      <c r="C104" s="17"/>
      <c r="D104" s="17"/>
      <c r="E104" s="17"/>
      <c r="F104" s="17"/>
      <c r="G104" s="16"/>
      <c r="H104" s="17"/>
      <c r="I104" s="17"/>
      <c r="J104" s="17"/>
      <c r="K104" s="17"/>
      <c r="L104" s="16"/>
      <c r="M104" s="17"/>
      <c r="N104" s="17"/>
      <c r="O104" s="17"/>
      <c r="P104" s="17"/>
      <c r="Q104" s="16"/>
      <c r="R104" s="17"/>
      <c r="S104" s="17"/>
      <c r="T104" s="17"/>
      <c r="U104" s="17"/>
      <c r="V104" s="16"/>
      <c r="W104" s="17"/>
      <c r="X104" s="17"/>
      <c r="Y104" s="17"/>
      <c r="Z104" s="17"/>
      <c r="AA104" s="16"/>
      <c r="AB104" s="17"/>
      <c r="AC104" s="17"/>
      <c r="AD104" s="17"/>
      <c r="AE104" s="17"/>
      <c r="AF104" s="16"/>
      <c r="AG104" s="17"/>
      <c r="AH104" s="17"/>
      <c r="AI104" s="17"/>
      <c r="AJ104" s="17"/>
      <c r="AK104" s="16"/>
      <c r="AL104" s="17"/>
      <c r="AM104" s="17"/>
      <c r="AN104" s="17"/>
    </row>
    <row r="105" spans="1:40" ht="15">
      <c r="A105"/>
      <c r="B105"/>
      <c r="C105" s="17"/>
      <c r="D105" s="17"/>
      <c r="E105" s="17"/>
      <c r="F105" s="17"/>
      <c r="G105" s="16"/>
      <c r="H105" s="17"/>
      <c r="I105" s="17"/>
      <c r="J105" s="17"/>
      <c r="K105" s="17"/>
      <c r="L105" s="16"/>
      <c r="M105" s="17"/>
      <c r="N105" s="17"/>
      <c r="O105" s="17"/>
      <c r="P105" s="17"/>
      <c r="Q105" s="16"/>
      <c r="R105" s="17"/>
      <c r="S105" s="17"/>
      <c r="T105" s="17"/>
      <c r="U105" s="17"/>
      <c r="V105" s="16"/>
      <c r="W105" s="17"/>
      <c r="X105" s="17"/>
      <c r="Y105" s="17"/>
      <c r="Z105" s="17"/>
      <c r="AA105" s="16"/>
      <c r="AB105" s="17"/>
      <c r="AC105" s="17"/>
      <c r="AD105" s="17"/>
      <c r="AE105" s="17"/>
      <c r="AF105" s="16"/>
      <c r="AG105" s="17"/>
      <c r="AH105" s="17"/>
      <c r="AI105" s="17"/>
      <c r="AJ105" s="17"/>
      <c r="AK105" s="16"/>
      <c r="AL105" s="17"/>
      <c r="AM105" s="17"/>
      <c r="AN105" s="17"/>
    </row>
    <row r="106" spans="1:40" ht="15">
      <c r="A106"/>
      <c r="B106"/>
      <c r="C106" s="17"/>
      <c r="D106" s="17"/>
      <c r="E106" s="17"/>
      <c r="F106" s="17"/>
      <c r="G106" s="16"/>
      <c r="H106" s="17"/>
      <c r="I106" s="17"/>
      <c r="J106" s="17"/>
      <c r="K106" s="17"/>
      <c r="L106" s="16"/>
      <c r="M106" s="17"/>
      <c r="N106" s="17"/>
      <c r="O106" s="17"/>
      <c r="P106" s="17"/>
      <c r="Q106" s="16"/>
      <c r="R106" s="17"/>
      <c r="S106" s="17"/>
      <c r="T106" s="17"/>
      <c r="U106" s="17"/>
      <c r="V106" s="16"/>
      <c r="W106" s="17"/>
      <c r="X106" s="17"/>
      <c r="Y106" s="17"/>
      <c r="Z106" s="17"/>
      <c r="AA106" s="16"/>
      <c r="AB106" s="17"/>
      <c r="AC106" s="17"/>
      <c r="AD106" s="17"/>
      <c r="AE106" s="17"/>
      <c r="AF106" s="16"/>
      <c r="AG106" s="17"/>
      <c r="AH106" s="17"/>
      <c r="AI106" s="17"/>
      <c r="AJ106" s="17"/>
      <c r="AK106" s="16"/>
      <c r="AL106" s="17"/>
      <c r="AM106" s="17"/>
      <c r="AN106" s="17"/>
    </row>
    <row r="107" spans="1:40" ht="15">
      <c r="A107"/>
      <c r="B107"/>
      <c r="C107" s="17"/>
      <c r="D107" s="17"/>
      <c r="E107" s="17"/>
      <c r="F107" s="17"/>
      <c r="G107" s="16"/>
      <c r="H107" s="17"/>
      <c r="I107" s="17"/>
      <c r="J107" s="17"/>
      <c r="K107" s="17"/>
      <c r="L107" s="16"/>
      <c r="M107" s="17"/>
      <c r="N107" s="17"/>
      <c r="O107" s="17"/>
      <c r="P107" s="17"/>
      <c r="Q107" s="16"/>
      <c r="R107" s="17"/>
      <c r="S107" s="17"/>
      <c r="T107" s="17"/>
      <c r="U107" s="17"/>
      <c r="V107" s="16"/>
      <c r="W107" s="17"/>
      <c r="X107" s="17"/>
      <c r="Y107" s="17"/>
      <c r="Z107" s="17"/>
      <c r="AA107" s="16"/>
      <c r="AB107" s="17"/>
      <c r="AC107" s="17"/>
      <c r="AD107" s="17"/>
      <c r="AE107" s="17"/>
      <c r="AF107" s="16"/>
      <c r="AG107" s="17"/>
      <c r="AH107" s="17"/>
      <c r="AI107" s="17"/>
      <c r="AJ107" s="17"/>
      <c r="AK107" s="16"/>
      <c r="AL107" s="17"/>
      <c r="AM107" s="17"/>
      <c r="AN107" s="17"/>
    </row>
    <row r="108" spans="1:40" ht="15">
      <c r="A108"/>
      <c r="B108"/>
      <c r="C108" s="17"/>
      <c r="D108" s="17"/>
      <c r="E108" s="17"/>
      <c r="F108" s="17"/>
      <c r="G108" s="16"/>
      <c r="H108" s="17"/>
      <c r="I108" s="17"/>
      <c r="J108" s="17"/>
      <c r="K108" s="17"/>
      <c r="L108" s="16"/>
      <c r="M108" s="17"/>
      <c r="N108" s="17"/>
      <c r="O108" s="17"/>
      <c r="P108" s="17"/>
      <c r="Q108" s="16"/>
      <c r="R108" s="17"/>
      <c r="S108" s="17"/>
      <c r="T108" s="17"/>
      <c r="U108" s="17"/>
      <c r="V108" s="16"/>
      <c r="W108" s="17"/>
      <c r="X108" s="17"/>
      <c r="Y108" s="17"/>
      <c r="Z108" s="17"/>
      <c r="AA108" s="16"/>
      <c r="AB108" s="17"/>
      <c r="AC108" s="17"/>
      <c r="AD108" s="17"/>
      <c r="AE108" s="17"/>
      <c r="AF108" s="16"/>
      <c r="AG108" s="17"/>
      <c r="AH108" s="17"/>
      <c r="AI108" s="17"/>
      <c r="AJ108" s="17"/>
      <c r="AK108" s="16"/>
      <c r="AL108" s="17"/>
      <c r="AM108" s="17"/>
      <c r="AN108" s="17"/>
    </row>
    <row r="109" spans="1:40" ht="15">
      <c r="A109"/>
      <c r="B109"/>
      <c r="C109" s="17"/>
      <c r="D109" s="17"/>
      <c r="E109" s="17"/>
      <c r="F109" s="17"/>
      <c r="G109" s="16"/>
      <c r="H109" s="17"/>
      <c r="I109" s="17"/>
      <c r="J109" s="17"/>
      <c r="K109" s="17"/>
      <c r="L109" s="16"/>
      <c r="M109" s="17"/>
      <c r="N109" s="17"/>
      <c r="O109" s="17"/>
      <c r="P109" s="17"/>
      <c r="Q109" s="16"/>
      <c r="R109" s="17"/>
      <c r="S109" s="17"/>
      <c r="T109" s="17"/>
      <c r="U109" s="17"/>
      <c r="V109" s="16"/>
      <c r="W109" s="17"/>
      <c r="X109" s="17"/>
      <c r="Y109" s="17"/>
      <c r="Z109" s="17"/>
      <c r="AA109" s="16"/>
      <c r="AB109" s="17"/>
      <c r="AC109" s="17"/>
      <c r="AD109" s="17"/>
      <c r="AE109" s="17"/>
      <c r="AF109" s="16"/>
      <c r="AG109" s="17"/>
      <c r="AH109" s="17"/>
      <c r="AI109" s="17"/>
      <c r="AJ109" s="17"/>
      <c r="AK109" s="16"/>
      <c r="AL109" s="17"/>
      <c r="AM109" s="17"/>
      <c r="AN109" s="17"/>
    </row>
    <row r="110" spans="1:40" ht="15">
      <c r="A110"/>
      <c r="B110"/>
      <c r="C110" s="17"/>
      <c r="D110" s="17"/>
      <c r="E110" s="17"/>
      <c r="F110" s="17"/>
      <c r="G110" s="16"/>
      <c r="H110" s="17"/>
      <c r="I110" s="17"/>
      <c r="J110" s="17"/>
      <c r="K110" s="17"/>
      <c r="L110" s="16"/>
      <c r="M110" s="17"/>
      <c r="N110" s="17"/>
      <c r="O110" s="17"/>
      <c r="P110" s="17"/>
      <c r="Q110" s="16"/>
      <c r="R110" s="17"/>
      <c r="S110" s="17"/>
      <c r="T110" s="17"/>
      <c r="U110" s="17"/>
      <c r="V110" s="16"/>
      <c r="W110" s="17"/>
      <c r="X110" s="17"/>
      <c r="Y110" s="17"/>
      <c r="Z110" s="17"/>
      <c r="AA110" s="16"/>
      <c r="AB110" s="17"/>
      <c r="AC110" s="17"/>
      <c r="AD110" s="17"/>
      <c r="AE110" s="17"/>
      <c r="AF110" s="16"/>
      <c r="AG110" s="17"/>
      <c r="AH110" s="17"/>
      <c r="AI110" s="17"/>
      <c r="AJ110" s="17"/>
      <c r="AK110" s="16"/>
      <c r="AL110" s="17"/>
      <c r="AM110" s="17"/>
      <c r="AN110" s="17"/>
    </row>
    <row r="111" spans="1:40" ht="15">
      <c r="A111"/>
      <c r="B111"/>
      <c r="C111" s="17"/>
      <c r="D111" s="17"/>
      <c r="E111" s="17"/>
      <c r="F111" s="17"/>
      <c r="G111" s="16"/>
      <c r="H111" s="17"/>
      <c r="I111" s="17"/>
      <c r="J111" s="17"/>
      <c r="K111" s="17"/>
      <c r="L111" s="16"/>
      <c r="M111" s="17"/>
      <c r="N111" s="17"/>
      <c r="O111" s="17"/>
      <c r="P111" s="17"/>
      <c r="Q111" s="16"/>
      <c r="R111" s="17"/>
      <c r="S111" s="17"/>
      <c r="T111" s="17"/>
      <c r="U111" s="17"/>
      <c r="V111" s="16"/>
      <c r="W111" s="17"/>
      <c r="X111" s="17"/>
      <c r="Y111" s="17"/>
      <c r="Z111" s="17"/>
      <c r="AA111" s="16"/>
      <c r="AB111" s="17"/>
      <c r="AC111" s="17"/>
      <c r="AD111" s="17"/>
      <c r="AE111" s="17"/>
      <c r="AF111" s="16"/>
      <c r="AG111" s="17"/>
      <c r="AH111" s="17"/>
      <c r="AI111" s="17"/>
      <c r="AJ111" s="17"/>
      <c r="AK111" s="16"/>
      <c r="AL111" s="17"/>
      <c r="AM111" s="17"/>
      <c r="AN111" s="17"/>
    </row>
    <row r="112" spans="1:40" ht="15">
      <c r="A112"/>
      <c r="B112"/>
      <c r="C112" s="17"/>
      <c r="D112" s="17"/>
      <c r="E112" s="17"/>
      <c r="F112" s="17"/>
      <c r="G112" s="16"/>
      <c r="H112" s="17"/>
      <c r="I112" s="17"/>
      <c r="J112" s="17"/>
      <c r="K112" s="17"/>
      <c r="L112" s="16"/>
      <c r="M112" s="17"/>
      <c r="N112" s="17"/>
      <c r="O112" s="17"/>
      <c r="P112" s="17"/>
      <c r="Q112" s="16"/>
      <c r="R112" s="17"/>
      <c r="S112" s="17"/>
      <c r="T112" s="17"/>
      <c r="U112" s="17"/>
      <c r="V112" s="16"/>
      <c r="W112" s="17"/>
      <c r="X112" s="17"/>
      <c r="Y112" s="17"/>
      <c r="Z112" s="17"/>
      <c r="AA112" s="16"/>
      <c r="AB112" s="17"/>
      <c r="AC112" s="17"/>
      <c r="AD112" s="17"/>
      <c r="AE112" s="17"/>
      <c r="AF112" s="16"/>
      <c r="AG112" s="17"/>
      <c r="AH112" s="17"/>
      <c r="AI112" s="17"/>
      <c r="AJ112" s="17"/>
      <c r="AK112" s="16"/>
      <c r="AL112" s="17"/>
      <c r="AM112" s="17"/>
      <c r="AN112" s="17"/>
    </row>
    <row r="113" spans="1:40" ht="15">
      <c r="A113"/>
      <c r="B113"/>
      <c r="C113" s="17"/>
      <c r="D113" s="17"/>
      <c r="E113" s="17"/>
      <c r="F113" s="17"/>
      <c r="G113" s="16"/>
      <c r="H113" s="17"/>
      <c r="I113" s="17"/>
      <c r="J113" s="17"/>
      <c r="K113" s="17"/>
      <c r="L113" s="16"/>
      <c r="M113" s="17"/>
      <c r="N113" s="17"/>
      <c r="O113" s="17"/>
      <c r="P113" s="17"/>
      <c r="Q113" s="16"/>
      <c r="R113" s="17"/>
      <c r="S113" s="17"/>
      <c r="T113" s="17"/>
      <c r="U113" s="17"/>
      <c r="V113" s="16"/>
      <c r="W113" s="17"/>
      <c r="X113" s="17"/>
      <c r="Y113" s="17"/>
      <c r="Z113" s="17"/>
      <c r="AA113" s="16"/>
      <c r="AB113" s="17"/>
      <c r="AC113" s="17"/>
      <c r="AD113" s="17"/>
      <c r="AE113" s="17"/>
      <c r="AF113" s="16"/>
      <c r="AG113" s="17"/>
      <c r="AH113" s="17"/>
      <c r="AI113" s="17"/>
      <c r="AJ113" s="17"/>
      <c r="AK113" s="16"/>
      <c r="AL113" s="17"/>
      <c r="AM113" s="17"/>
      <c r="AN113" s="17"/>
    </row>
    <row r="114" spans="1:40" ht="15">
      <c r="A114"/>
      <c r="B114"/>
      <c r="C114" s="17"/>
      <c r="D114" s="17"/>
      <c r="E114" s="17"/>
      <c r="F114" s="17"/>
      <c r="G114" s="16"/>
      <c r="H114" s="17"/>
      <c r="I114" s="17"/>
      <c r="J114" s="17"/>
      <c r="K114" s="17"/>
      <c r="L114" s="16"/>
      <c r="M114" s="17"/>
      <c r="N114" s="17"/>
      <c r="O114" s="17"/>
      <c r="P114" s="17"/>
      <c r="Q114" s="16"/>
      <c r="R114" s="17"/>
      <c r="S114" s="17"/>
      <c r="T114" s="17"/>
      <c r="U114" s="17"/>
      <c r="V114" s="16"/>
      <c r="W114" s="17"/>
      <c r="X114" s="17"/>
      <c r="Y114" s="17"/>
      <c r="Z114" s="17"/>
      <c r="AA114" s="16"/>
      <c r="AB114" s="17"/>
      <c r="AC114" s="17"/>
      <c r="AD114" s="17"/>
      <c r="AE114" s="17"/>
      <c r="AF114" s="16"/>
      <c r="AG114" s="17"/>
      <c r="AH114" s="17"/>
      <c r="AI114" s="17"/>
      <c r="AJ114" s="17"/>
      <c r="AK114" s="16"/>
      <c r="AL114" s="17"/>
      <c r="AM114" s="17"/>
      <c r="AN114" s="17"/>
    </row>
    <row r="115" spans="1:40" ht="15">
      <c r="A115"/>
      <c r="B115"/>
      <c r="C115" s="17"/>
      <c r="D115" s="17"/>
      <c r="E115" s="17"/>
      <c r="F115" s="17"/>
      <c r="G115" s="16"/>
      <c r="H115" s="17"/>
      <c r="I115" s="17"/>
      <c r="J115" s="17"/>
      <c r="K115" s="17"/>
      <c r="L115" s="16"/>
      <c r="M115" s="17"/>
      <c r="N115" s="17"/>
      <c r="O115" s="17"/>
      <c r="P115" s="17"/>
      <c r="Q115" s="16"/>
      <c r="R115" s="17"/>
      <c r="S115" s="17"/>
      <c r="T115" s="17"/>
      <c r="U115" s="17"/>
      <c r="V115" s="16"/>
      <c r="W115" s="17"/>
      <c r="X115" s="17"/>
      <c r="Y115" s="17"/>
      <c r="Z115" s="17"/>
      <c r="AA115" s="16"/>
      <c r="AB115" s="17"/>
      <c r="AC115" s="17"/>
      <c r="AD115" s="17"/>
      <c r="AE115" s="17"/>
      <c r="AF115" s="16"/>
      <c r="AG115" s="17"/>
      <c r="AH115" s="17"/>
      <c r="AI115" s="17"/>
      <c r="AJ115" s="17"/>
      <c r="AK115" s="16"/>
      <c r="AL115" s="17"/>
      <c r="AM115" s="17"/>
      <c r="AN115" s="17"/>
    </row>
    <row r="116" spans="1:40" ht="15">
      <c r="A116"/>
      <c r="B116"/>
      <c r="C116" s="17"/>
      <c r="D116" s="17"/>
      <c r="E116" s="17"/>
      <c r="F116" s="17"/>
      <c r="G116" s="16"/>
      <c r="H116" s="17"/>
      <c r="I116" s="17"/>
      <c r="J116" s="17"/>
      <c r="K116" s="17"/>
      <c r="L116" s="16"/>
      <c r="M116" s="17"/>
      <c r="N116" s="17"/>
      <c r="O116" s="17"/>
      <c r="P116" s="17"/>
      <c r="Q116" s="16"/>
      <c r="R116" s="17"/>
      <c r="S116" s="17"/>
      <c r="T116" s="17"/>
      <c r="U116" s="17"/>
      <c r="V116" s="16"/>
      <c r="W116" s="17"/>
      <c r="X116" s="17"/>
      <c r="Y116" s="17"/>
      <c r="Z116" s="17"/>
      <c r="AA116" s="16"/>
      <c r="AB116" s="17"/>
      <c r="AC116" s="17"/>
      <c r="AD116" s="17"/>
      <c r="AE116" s="17"/>
      <c r="AF116" s="16"/>
      <c r="AG116" s="17"/>
      <c r="AH116" s="17"/>
      <c r="AI116" s="17"/>
      <c r="AJ116" s="17"/>
      <c r="AK116" s="16"/>
      <c r="AL116" s="17"/>
      <c r="AM116" s="17"/>
      <c r="AN116" s="17"/>
    </row>
    <row r="117" spans="1:40" ht="15">
      <c r="A117"/>
      <c r="B117"/>
      <c r="C117" s="17"/>
      <c r="D117" s="17"/>
      <c r="E117" s="17"/>
      <c r="F117" s="17"/>
      <c r="G117" s="16"/>
      <c r="H117" s="17"/>
      <c r="I117" s="17"/>
      <c r="J117" s="17"/>
      <c r="K117" s="17"/>
      <c r="L117" s="16"/>
      <c r="M117" s="17"/>
      <c r="N117" s="17"/>
      <c r="O117" s="17"/>
      <c r="P117" s="17"/>
      <c r="Q117" s="16"/>
      <c r="R117" s="17"/>
      <c r="S117" s="17"/>
      <c r="T117" s="17"/>
      <c r="U117" s="17"/>
      <c r="V117" s="16"/>
      <c r="W117" s="17"/>
      <c r="X117" s="17"/>
      <c r="Y117" s="17"/>
      <c r="Z117" s="17"/>
      <c r="AA117" s="16"/>
      <c r="AB117" s="17"/>
      <c r="AC117" s="17"/>
      <c r="AD117" s="17"/>
      <c r="AE117" s="17"/>
      <c r="AF117" s="16"/>
      <c r="AG117" s="17"/>
      <c r="AH117" s="17"/>
      <c r="AI117" s="17"/>
      <c r="AJ117" s="17"/>
      <c r="AK117" s="16"/>
      <c r="AL117" s="17"/>
      <c r="AM117" s="17"/>
      <c r="AN117" s="17"/>
    </row>
    <row r="118" spans="1:40" ht="15">
      <c r="A118"/>
      <c r="B118"/>
      <c r="C118" s="17"/>
      <c r="D118" s="17"/>
      <c r="E118" s="17"/>
      <c r="F118" s="17"/>
      <c r="G118" s="16"/>
      <c r="H118" s="17"/>
      <c r="I118" s="17"/>
      <c r="J118" s="17"/>
      <c r="K118" s="17"/>
      <c r="L118" s="16"/>
      <c r="M118" s="17"/>
      <c r="N118" s="17"/>
      <c r="O118" s="17"/>
      <c r="P118" s="17"/>
      <c r="Q118" s="16"/>
      <c r="R118" s="17"/>
      <c r="S118" s="17"/>
      <c r="T118" s="17"/>
      <c r="U118" s="17"/>
      <c r="V118" s="16"/>
      <c r="W118" s="17"/>
      <c r="X118" s="17"/>
      <c r="Y118" s="17"/>
      <c r="Z118" s="17"/>
      <c r="AA118" s="16"/>
      <c r="AB118" s="17"/>
      <c r="AC118" s="17"/>
      <c r="AD118" s="17"/>
      <c r="AE118" s="17"/>
      <c r="AF118" s="16"/>
      <c r="AG118" s="17"/>
      <c r="AH118" s="17"/>
      <c r="AI118" s="17"/>
      <c r="AJ118" s="17"/>
      <c r="AK118" s="16"/>
      <c r="AL118" s="17"/>
      <c r="AM118" s="17"/>
      <c r="AN118" s="17"/>
    </row>
    <row r="119" spans="1:40" ht="15">
      <c r="A119"/>
      <c r="B119"/>
      <c r="C119" s="17"/>
      <c r="D119" s="17"/>
      <c r="E119" s="17"/>
      <c r="F119" s="17"/>
      <c r="G119" s="16"/>
      <c r="H119" s="17"/>
      <c r="I119" s="17"/>
      <c r="J119" s="17"/>
      <c r="K119" s="17"/>
      <c r="L119" s="16"/>
      <c r="M119" s="17"/>
      <c r="N119" s="17"/>
      <c r="O119" s="17"/>
      <c r="P119" s="17"/>
      <c r="Q119" s="16"/>
      <c r="R119" s="17"/>
      <c r="S119" s="17"/>
      <c r="T119" s="17"/>
      <c r="U119" s="17"/>
      <c r="V119" s="16"/>
      <c r="W119" s="17"/>
      <c r="X119" s="17"/>
      <c r="Y119" s="17"/>
      <c r="Z119" s="17"/>
      <c r="AA119" s="16"/>
      <c r="AB119" s="17"/>
      <c r="AC119" s="17"/>
      <c r="AD119" s="17"/>
      <c r="AE119" s="17"/>
      <c r="AF119" s="16"/>
      <c r="AG119" s="17"/>
      <c r="AH119" s="17"/>
      <c r="AI119" s="17"/>
      <c r="AJ119" s="17"/>
      <c r="AK119" s="16"/>
      <c r="AL119" s="17"/>
      <c r="AM119" s="17"/>
      <c r="AN119" s="17"/>
    </row>
    <row r="120" spans="1:40" ht="15">
      <c r="A120"/>
      <c r="B120"/>
      <c r="C120" s="17"/>
      <c r="D120" s="17"/>
      <c r="E120" s="17"/>
      <c r="F120" s="17"/>
      <c r="G120" s="16"/>
      <c r="H120" s="17"/>
      <c r="I120" s="17"/>
      <c r="J120" s="17"/>
      <c r="K120" s="17"/>
      <c r="L120" s="16"/>
      <c r="M120" s="17"/>
      <c r="N120" s="17"/>
      <c r="O120" s="17"/>
      <c r="P120" s="17"/>
      <c r="Q120" s="16"/>
      <c r="R120" s="17"/>
      <c r="S120" s="17"/>
      <c r="T120" s="17"/>
      <c r="U120" s="17"/>
      <c r="V120" s="16"/>
      <c r="W120" s="17"/>
      <c r="X120" s="17"/>
      <c r="Y120" s="17"/>
      <c r="Z120" s="17"/>
      <c r="AA120" s="16"/>
      <c r="AB120" s="17"/>
      <c r="AC120" s="17"/>
      <c r="AD120" s="17"/>
      <c r="AE120" s="17"/>
      <c r="AF120" s="16"/>
      <c r="AG120" s="17"/>
      <c r="AH120" s="17"/>
      <c r="AI120" s="17"/>
      <c r="AJ120" s="17"/>
      <c r="AK120" s="16"/>
      <c r="AL120" s="17"/>
      <c r="AM120" s="17"/>
      <c r="AN120" s="17"/>
    </row>
    <row r="121" spans="1:40" ht="15">
      <c r="A121"/>
      <c r="B121"/>
      <c r="C121" s="17"/>
      <c r="D121" s="17"/>
      <c r="E121" s="17"/>
      <c r="F121" s="17"/>
      <c r="G121" s="16"/>
      <c r="H121" s="17"/>
      <c r="I121" s="17"/>
      <c r="J121" s="17"/>
      <c r="K121" s="17"/>
      <c r="L121" s="16"/>
      <c r="M121" s="17"/>
      <c r="N121" s="17"/>
      <c r="O121" s="17"/>
      <c r="P121" s="17"/>
      <c r="Q121" s="16"/>
      <c r="R121" s="17"/>
      <c r="S121" s="17"/>
      <c r="T121" s="17"/>
      <c r="U121" s="17"/>
      <c r="V121" s="16"/>
      <c r="W121" s="17"/>
      <c r="X121" s="17"/>
      <c r="Y121" s="17"/>
      <c r="Z121" s="17"/>
      <c r="AA121" s="16"/>
      <c r="AB121" s="17"/>
      <c r="AC121" s="17"/>
      <c r="AD121" s="17"/>
      <c r="AE121" s="17"/>
      <c r="AF121" s="16"/>
      <c r="AG121" s="17"/>
      <c r="AH121" s="17"/>
      <c r="AI121" s="17"/>
      <c r="AJ121" s="17"/>
      <c r="AK121" s="16"/>
      <c r="AL121" s="17"/>
      <c r="AM121" s="17"/>
      <c r="AN121" s="17"/>
    </row>
    <row r="122" spans="1:40" ht="15">
      <c r="A122"/>
      <c r="B122"/>
      <c r="C122" s="17"/>
      <c r="D122" s="17"/>
      <c r="E122" s="17"/>
      <c r="F122" s="17"/>
      <c r="G122" s="16"/>
      <c r="H122" s="17"/>
      <c r="I122" s="17"/>
      <c r="J122" s="17"/>
      <c r="K122" s="17"/>
      <c r="L122" s="16"/>
      <c r="M122" s="17"/>
      <c r="N122" s="17"/>
      <c r="O122" s="17"/>
      <c r="P122" s="17"/>
      <c r="Q122" s="16"/>
      <c r="R122" s="17"/>
      <c r="S122" s="17"/>
      <c r="T122" s="17"/>
      <c r="U122" s="17"/>
      <c r="V122" s="16"/>
      <c r="W122" s="17"/>
      <c r="X122" s="17"/>
      <c r="Y122" s="17"/>
      <c r="Z122" s="17"/>
      <c r="AA122" s="16"/>
      <c r="AB122" s="17"/>
      <c r="AC122" s="17"/>
      <c r="AD122" s="17"/>
      <c r="AE122" s="17"/>
      <c r="AF122" s="16"/>
      <c r="AG122" s="17"/>
      <c r="AH122" s="17"/>
      <c r="AI122" s="17"/>
      <c r="AJ122" s="17"/>
      <c r="AK122" s="16"/>
      <c r="AL122" s="17"/>
      <c r="AM122" s="17"/>
      <c r="AN122" s="17"/>
    </row>
    <row r="123" spans="1:40" ht="15">
      <c r="A123"/>
      <c r="B123"/>
      <c r="C123" s="17"/>
      <c r="D123" s="17"/>
      <c r="E123" s="17"/>
      <c r="F123" s="17"/>
      <c r="G123" s="16"/>
      <c r="H123" s="17"/>
      <c r="I123" s="17"/>
      <c r="J123" s="17"/>
      <c r="K123" s="17"/>
      <c r="L123" s="16"/>
      <c r="M123" s="17"/>
      <c r="N123" s="17"/>
      <c r="O123" s="17"/>
      <c r="P123" s="17"/>
      <c r="Q123" s="16"/>
      <c r="R123" s="17"/>
      <c r="S123" s="17"/>
      <c r="T123" s="17"/>
      <c r="U123" s="17"/>
      <c r="V123" s="16"/>
      <c r="W123" s="17"/>
      <c r="X123" s="17"/>
      <c r="Y123" s="17"/>
      <c r="Z123" s="17"/>
      <c r="AA123" s="16"/>
      <c r="AB123" s="17"/>
      <c r="AC123" s="17"/>
      <c r="AD123" s="17"/>
      <c r="AE123" s="17"/>
      <c r="AF123" s="16"/>
      <c r="AG123" s="17"/>
      <c r="AH123" s="17"/>
      <c r="AI123" s="17"/>
      <c r="AJ123" s="17"/>
      <c r="AK123" s="16"/>
      <c r="AL123" s="17"/>
      <c r="AM123" s="17"/>
      <c r="AN123" s="17"/>
    </row>
    <row r="124" spans="1:40" ht="15">
      <c r="A124"/>
      <c r="B124"/>
      <c r="C124" s="17"/>
      <c r="D124" s="17"/>
      <c r="E124" s="17"/>
      <c r="F124" s="17"/>
      <c r="G124" s="16"/>
      <c r="H124" s="17"/>
      <c r="I124" s="17"/>
      <c r="J124" s="17"/>
      <c r="K124" s="17"/>
      <c r="L124" s="16"/>
      <c r="M124" s="17"/>
      <c r="N124" s="17"/>
      <c r="O124" s="17"/>
      <c r="P124" s="17"/>
      <c r="Q124" s="16"/>
      <c r="R124" s="17"/>
      <c r="S124" s="17"/>
      <c r="T124" s="17"/>
      <c r="U124" s="17"/>
      <c r="V124" s="16"/>
      <c r="W124" s="17"/>
      <c r="X124" s="17"/>
      <c r="Y124" s="17"/>
      <c r="Z124" s="17"/>
      <c r="AA124" s="16"/>
      <c r="AB124" s="17"/>
      <c r="AC124" s="17"/>
      <c r="AD124" s="17"/>
      <c r="AE124" s="17"/>
      <c r="AF124" s="16"/>
      <c r="AG124" s="17"/>
      <c r="AH124" s="17"/>
      <c r="AI124" s="17"/>
      <c r="AJ124" s="17"/>
      <c r="AK124" s="16"/>
      <c r="AL124" s="17"/>
      <c r="AM124" s="17"/>
      <c r="AN124" s="17"/>
    </row>
    <row r="125" spans="1:40" ht="15">
      <c r="A125"/>
      <c r="B125"/>
      <c r="C125" s="17"/>
      <c r="D125" s="17"/>
      <c r="E125" s="17"/>
      <c r="F125" s="17"/>
      <c r="G125" s="16"/>
      <c r="H125" s="17"/>
      <c r="I125" s="17"/>
      <c r="J125" s="17"/>
      <c r="K125" s="17"/>
      <c r="L125" s="16"/>
      <c r="M125" s="17"/>
      <c r="N125" s="17"/>
      <c r="O125" s="17"/>
      <c r="P125" s="17"/>
      <c r="Q125" s="16"/>
      <c r="R125" s="17"/>
      <c r="S125" s="17"/>
      <c r="T125" s="17"/>
      <c r="U125" s="17"/>
      <c r="V125" s="16"/>
      <c r="W125" s="17"/>
      <c r="X125" s="17"/>
      <c r="Y125" s="17"/>
      <c r="Z125" s="17"/>
      <c r="AA125" s="16"/>
      <c r="AB125" s="17"/>
      <c r="AC125" s="17"/>
      <c r="AD125" s="17"/>
      <c r="AE125" s="17"/>
      <c r="AF125" s="16"/>
      <c r="AG125" s="17"/>
      <c r="AH125" s="17"/>
      <c r="AI125" s="17"/>
      <c r="AJ125" s="17"/>
      <c r="AK125" s="16"/>
      <c r="AL125" s="17"/>
      <c r="AM125" s="17"/>
      <c r="AN125" s="17"/>
    </row>
    <row r="126" spans="1:40" ht="15">
      <c r="A126"/>
      <c r="B126"/>
      <c r="C126" s="17"/>
      <c r="D126" s="17"/>
      <c r="E126" s="17"/>
      <c r="F126" s="17"/>
      <c r="G126" s="16"/>
      <c r="H126" s="17"/>
      <c r="I126" s="17"/>
      <c r="J126" s="17"/>
      <c r="K126" s="17"/>
      <c r="L126" s="16"/>
      <c r="M126" s="17"/>
      <c r="N126" s="17"/>
      <c r="O126" s="17"/>
      <c r="P126" s="17"/>
      <c r="Q126" s="16"/>
      <c r="R126" s="17"/>
      <c r="S126" s="17"/>
      <c r="T126" s="17"/>
      <c r="U126" s="17"/>
      <c r="V126" s="16"/>
      <c r="W126" s="17"/>
      <c r="X126" s="17"/>
      <c r="Y126" s="17"/>
      <c r="Z126" s="17"/>
      <c r="AA126" s="16"/>
      <c r="AB126" s="17"/>
      <c r="AC126" s="17"/>
      <c r="AD126" s="17"/>
      <c r="AE126" s="17"/>
      <c r="AF126" s="16"/>
      <c r="AG126" s="17"/>
      <c r="AH126" s="17"/>
      <c r="AI126" s="17"/>
      <c r="AJ126" s="17"/>
      <c r="AK126" s="16"/>
      <c r="AL126" s="17"/>
      <c r="AM126" s="17"/>
      <c r="AN126" s="17"/>
    </row>
    <row r="127" spans="1:40" ht="15">
      <c r="A127"/>
      <c r="B127"/>
      <c r="C127" s="17"/>
      <c r="D127" s="17"/>
      <c r="E127" s="17"/>
      <c r="F127" s="17"/>
      <c r="G127" s="16"/>
      <c r="H127" s="17"/>
      <c r="I127" s="17"/>
      <c r="J127" s="17"/>
      <c r="K127" s="17"/>
      <c r="L127" s="16"/>
      <c r="M127" s="17"/>
      <c r="N127" s="17"/>
      <c r="O127" s="17"/>
      <c r="P127" s="17"/>
      <c r="Q127" s="16"/>
      <c r="R127" s="17"/>
      <c r="S127" s="17"/>
      <c r="T127" s="17"/>
      <c r="U127" s="17"/>
      <c r="V127" s="16"/>
      <c r="W127" s="17"/>
      <c r="X127" s="17"/>
      <c r="Y127" s="17"/>
      <c r="Z127" s="17"/>
      <c r="AA127" s="16"/>
      <c r="AB127" s="17"/>
      <c r="AC127" s="17"/>
      <c r="AD127" s="17"/>
      <c r="AE127" s="17"/>
      <c r="AF127" s="16"/>
      <c r="AG127" s="17"/>
      <c r="AH127" s="17"/>
      <c r="AI127" s="17"/>
      <c r="AJ127" s="17"/>
      <c r="AK127" s="16"/>
      <c r="AL127" s="17"/>
      <c r="AM127" s="17"/>
      <c r="AN127" s="17"/>
    </row>
    <row r="128" spans="1:40" ht="15">
      <c r="A128"/>
      <c r="B128"/>
      <c r="C128" s="17"/>
      <c r="D128" s="17"/>
      <c r="E128" s="17"/>
      <c r="F128" s="17"/>
      <c r="G128" s="16"/>
      <c r="H128" s="17"/>
      <c r="I128" s="17"/>
      <c r="J128" s="17"/>
      <c r="K128" s="17"/>
      <c r="L128" s="16"/>
      <c r="M128" s="17"/>
      <c r="N128" s="17"/>
      <c r="O128" s="17"/>
      <c r="P128" s="17"/>
      <c r="Q128" s="16"/>
      <c r="R128" s="17"/>
      <c r="S128" s="17"/>
      <c r="T128" s="17"/>
      <c r="U128" s="17"/>
      <c r="V128" s="16"/>
      <c r="W128" s="17"/>
      <c r="X128" s="17"/>
      <c r="Y128" s="17"/>
      <c r="Z128" s="17"/>
      <c r="AA128" s="16"/>
      <c r="AB128" s="17"/>
      <c r="AC128" s="17"/>
      <c r="AD128" s="17"/>
      <c r="AE128" s="17"/>
      <c r="AF128" s="16"/>
      <c r="AG128" s="17"/>
      <c r="AH128" s="17"/>
      <c r="AI128" s="17"/>
      <c r="AJ128" s="17"/>
      <c r="AK128" s="16"/>
      <c r="AL128" s="17"/>
      <c r="AM128" s="17"/>
      <c r="AN128" s="17"/>
    </row>
    <row r="129" spans="1:40" ht="15">
      <c r="A129"/>
      <c r="B129"/>
      <c r="C129" s="17"/>
      <c r="D129" s="17"/>
      <c r="E129" s="17"/>
      <c r="F129" s="17"/>
      <c r="G129" s="16"/>
      <c r="H129" s="17"/>
      <c r="I129" s="17"/>
      <c r="J129" s="17"/>
      <c r="K129" s="17"/>
      <c r="L129" s="16"/>
      <c r="M129" s="17"/>
      <c r="N129" s="17"/>
      <c r="O129" s="17"/>
      <c r="P129" s="17"/>
      <c r="Q129" s="16"/>
      <c r="R129" s="17"/>
      <c r="S129" s="17"/>
      <c r="T129" s="17"/>
      <c r="U129" s="17"/>
      <c r="V129" s="16"/>
      <c r="W129" s="17"/>
      <c r="X129" s="17"/>
      <c r="Y129" s="17"/>
      <c r="Z129" s="17"/>
      <c r="AA129" s="16"/>
      <c r="AB129" s="17"/>
      <c r="AC129" s="17"/>
      <c r="AD129" s="17"/>
      <c r="AE129" s="17"/>
      <c r="AF129" s="16"/>
      <c r="AG129" s="17"/>
      <c r="AH129" s="17"/>
      <c r="AI129" s="17"/>
      <c r="AJ129" s="17"/>
      <c r="AK129" s="16"/>
      <c r="AL129" s="17"/>
      <c r="AM129" s="17"/>
      <c r="AN129" s="17"/>
    </row>
    <row r="130" spans="1:40" ht="15">
      <c r="A130"/>
      <c r="B130"/>
      <c r="C130" s="17"/>
      <c r="D130" s="17"/>
      <c r="E130" s="17"/>
      <c r="F130" s="17"/>
      <c r="G130" s="16"/>
      <c r="H130" s="17"/>
      <c r="I130" s="17"/>
      <c r="J130" s="17"/>
      <c r="K130" s="17"/>
      <c r="L130" s="16"/>
      <c r="M130" s="17"/>
      <c r="N130" s="17"/>
      <c r="O130" s="17"/>
      <c r="P130" s="17"/>
      <c r="Q130" s="16"/>
      <c r="R130" s="17"/>
      <c r="S130" s="17"/>
      <c r="T130" s="17"/>
      <c r="U130" s="17"/>
      <c r="V130" s="16"/>
      <c r="W130" s="17"/>
      <c r="X130" s="17"/>
      <c r="Y130" s="17"/>
      <c r="Z130" s="17"/>
      <c r="AA130" s="16"/>
      <c r="AB130" s="17"/>
      <c r="AC130" s="17"/>
      <c r="AD130" s="17"/>
      <c r="AE130" s="17"/>
      <c r="AF130" s="16"/>
      <c r="AG130" s="17"/>
      <c r="AH130" s="17"/>
      <c r="AI130" s="17"/>
      <c r="AJ130" s="17"/>
      <c r="AK130" s="16"/>
      <c r="AL130" s="17"/>
      <c r="AM130" s="17"/>
      <c r="AN130" s="17"/>
    </row>
    <row r="131" spans="1:40" ht="15">
      <c r="A131"/>
      <c r="B131"/>
      <c r="C131" s="17"/>
      <c r="D131" s="17"/>
      <c r="E131" s="17"/>
      <c r="F131" s="17"/>
      <c r="G131" s="16"/>
      <c r="H131" s="17"/>
      <c r="I131" s="17"/>
      <c r="J131" s="17"/>
      <c r="K131" s="17"/>
      <c r="L131" s="16"/>
      <c r="M131" s="17"/>
      <c r="N131" s="17"/>
      <c r="O131" s="17"/>
      <c r="P131" s="17"/>
      <c r="Q131" s="16"/>
      <c r="R131" s="17"/>
      <c r="S131" s="17"/>
      <c r="T131" s="17"/>
      <c r="U131" s="17"/>
      <c r="V131" s="16"/>
      <c r="W131" s="17"/>
      <c r="X131" s="17"/>
      <c r="Y131" s="17"/>
      <c r="Z131" s="17"/>
      <c r="AA131" s="16"/>
      <c r="AB131" s="17"/>
      <c r="AC131" s="17"/>
      <c r="AD131" s="17"/>
      <c r="AE131" s="17"/>
      <c r="AF131" s="16"/>
      <c r="AG131" s="17"/>
      <c r="AH131" s="17"/>
      <c r="AI131" s="17"/>
      <c r="AJ131" s="17"/>
      <c r="AK131" s="16"/>
      <c r="AL131" s="17"/>
      <c r="AM131" s="17"/>
      <c r="AN131" s="17"/>
    </row>
    <row r="132" spans="1:40" ht="15">
      <c r="A132"/>
      <c r="B132"/>
      <c r="C132" s="17"/>
      <c r="D132" s="17"/>
      <c r="E132" s="17"/>
      <c r="F132" s="17"/>
      <c r="G132" s="16"/>
      <c r="H132" s="17"/>
      <c r="I132" s="17"/>
      <c r="J132" s="17"/>
      <c r="K132" s="17"/>
      <c r="L132" s="16"/>
      <c r="M132" s="17"/>
      <c r="N132" s="17"/>
      <c r="O132" s="17"/>
      <c r="P132" s="17"/>
      <c r="Q132" s="16"/>
      <c r="R132" s="17"/>
      <c r="S132" s="17"/>
      <c r="T132" s="17"/>
      <c r="U132" s="17"/>
      <c r="V132" s="16"/>
      <c r="W132" s="17"/>
      <c r="X132" s="17"/>
      <c r="Y132" s="17"/>
      <c r="Z132" s="17"/>
      <c r="AA132" s="16"/>
      <c r="AB132" s="17"/>
      <c r="AC132" s="17"/>
      <c r="AD132" s="17"/>
      <c r="AE132" s="17"/>
      <c r="AF132" s="16"/>
      <c r="AG132" s="17"/>
      <c r="AH132" s="17"/>
      <c r="AI132" s="17"/>
      <c r="AJ132" s="17"/>
      <c r="AK132" s="16"/>
      <c r="AL132" s="17"/>
      <c r="AM132" s="17"/>
      <c r="AN132" s="17"/>
    </row>
    <row r="133" spans="1:40" ht="15">
      <c r="A133"/>
      <c r="B133"/>
      <c r="C133" s="17"/>
      <c r="D133" s="17"/>
      <c r="E133" s="17"/>
      <c r="F133" s="17"/>
      <c r="G133" s="16"/>
      <c r="H133" s="17"/>
      <c r="I133" s="17"/>
      <c r="J133" s="17"/>
      <c r="K133" s="17"/>
      <c r="L133" s="16"/>
      <c r="M133" s="17"/>
      <c r="N133" s="17"/>
      <c r="O133" s="17"/>
      <c r="P133" s="17"/>
      <c r="Q133" s="16"/>
      <c r="R133" s="17"/>
      <c r="S133" s="17"/>
      <c r="T133" s="17"/>
      <c r="U133" s="17"/>
      <c r="V133" s="16"/>
      <c r="W133" s="17"/>
      <c r="X133" s="17"/>
      <c r="Y133" s="17"/>
      <c r="Z133" s="17"/>
      <c r="AA133" s="16"/>
      <c r="AB133" s="17"/>
      <c r="AC133" s="17"/>
      <c r="AD133" s="17"/>
      <c r="AE133" s="17"/>
      <c r="AF133" s="16"/>
      <c r="AG133" s="17"/>
      <c r="AH133" s="17"/>
      <c r="AI133" s="17"/>
      <c r="AJ133" s="17"/>
      <c r="AK133" s="16"/>
      <c r="AL133" s="17"/>
      <c r="AM133" s="17"/>
      <c r="AN133" s="17"/>
    </row>
    <row r="134" spans="1:40" ht="15">
      <c r="A134"/>
      <c r="B134"/>
      <c r="C134" s="17"/>
      <c r="D134" s="17"/>
      <c r="E134" s="17"/>
      <c r="F134" s="17"/>
      <c r="G134" s="16"/>
      <c r="H134" s="17"/>
      <c r="I134" s="17"/>
      <c r="J134" s="17"/>
      <c r="K134" s="17"/>
      <c r="L134" s="16"/>
      <c r="M134" s="17"/>
      <c r="N134" s="17"/>
      <c r="O134" s="17"/>
      <c r="P134" s="17"/>
      <c r="Q134" s="16"/>
      <c r="R134" s="17"/>
      <c r="S134" s="17"/>
      <c r="T134" s="17"/>
      <c r="U134" s="17"/>
      <c r="V134" s="16"/>
      <c r="W134" s="17"/>
      <c r="X134" s="17"/>
      <c r="Y134" s="17"/>
      <c r="Z134" s="17"/>
      <c r="AA134" s="16"/>
      <c r="AB134" s="17"/>
      <c r="AC134" s="17"/>
      <c r="AD134" s="17"/>
      <c r="AE134" s="17"/>
      <c r="AF134" s="16"/>
      <c r="AG134" s="17"/>
      <c r="AH134" s="17"/>
      <c r="AI134" s="17"/>
      <c r="AJ134" s="17"/>
      <c r="AK134" s="16"/>
      <c r="AL134" s="17"/>
      <c r="AM134" s="17"/>
      <c r="AN134" s="17"/>
    </row>
    <row r="135" spans="1:40" ht="15">
      <c r="A135"/>
      <c r="B135"/>
      <c r="C135" s="17"/>
      <c r="D135" s="17"/>
      <c r="E135" s="17"/>
      <c r="F135" s="17"/>
      <c r="G135" s="16"/>
      <c r="H135" s="17"/>
      <c r="I135" s="17"/>
      <c r="J135" s="17"/>
      <c r="K135" s="17"/>
      <c r="L135" s="16"/>
      <c r="M135" s="17"/>
      <c r="N135" s="17"/>
      <c r="O135" s="17"/>
      <c r="P135" s="17"/>
      <c r="Q135" s="16"/>
      <c r="R135" s="17"/>
      <c r="S135" s="17"/>
      <c r="T135" s="17"/>
      <c r="U135" s="17"/>
      <c r="V135" s="16"/>
      <c r="W135" s="17"/>
      <c r="X135" s="17"/>
      <c r="Y135" s="17"/>
      <c r="Z135" s="17"/>
      <c r="AA135" s="16"/>
      <c r="AB135" s="17"/>
      <c r="AC135" s="17"/>
      <c r="AD135" s="17"/>
      <c r="AE135" s="17"/>
      <c r="AF135" s="16"/>
      <c r="AG135" s="17"/>
      <c r="AH135" s="17"/>
      <c r="AI135" s="17"/>
      <c r="AJ135" s="17"/>
      <c r="AK135" s="16"/>
      <c r="AL135" s="17"/>
      <c r="AM135" s="17"/>
      <c r="AN135" s="17"/>
    </row>
    <row r="136" spans="1:40" ht="15">
      <c r="A136"/>
      <c r="B136"/>
      <c r="C136" s="17"/>
      <c r="D136" s="17"/>
      <c r="E136" s="17"/>
      <c r="F136" s="17"/>
      <c r="G136" s="16"/>
      <c r="H136" s="17"/>
      <c r="I136" s="17"/>
      <c r="J136" s="17"/>
      <c r="K136" s="17"/>
      <c r="L136" s="16"/>
      <c r="M136" s="17"/>
      <c r="N136" s="17"/>
      <c r="O136" s="17"/>
      <c r="P136" s="17"/>
      <c r="Q136" s="16"/>
      <c r="R136" s="17"/>
      <c r="S136" s="17"/>
      <c r="T136" s="17"/>
      <c r="U136" s="17"/>
      <c r="V136" s="16"/>
      <c r="W136" s="17"/>
      <c r="X136" s="17"/>
      <c r="Y136" s="17"/>
      <c r="Z136" s="17"/>
      <c r="AA136" s="16"/>
      <c r="AB136" s="17"/>
      <c r="AC136" s="17"/>
      <c r="AD136" s="17"/>
      <c r="AE136" s="17"/>
      <c r="AF136" s="16"/>
      <c r="AG136" s="17"/>
      <c r="AH136" s="17"/>
      <c r="AI136" s="17"/>
      <c r="AJ136" s="17"/>
      <c r="AK136" s="16"/>
      <c r="AL136" s="17"/>
      <c r="AM136" s="17"/>
      <c r="AN136" s="17"/>
    </row>
    <row r="137" spans="1:40" ht="15">
      <c r="A137"/>
      <c r="B137"/>
      <c r="C137" s="17"/>
      <c r="D137" s="17"/>
      <c r="E137" s="17"/>
      <c r="F137" s="17"/>
      <c r="G137" s="16"/>
      <c r="H137" s="17"/>
      <c r="I137" s="17"/>
      <c r="J137" s="17"/>
      <c r="K137" s="17"/>
      <c r="L137" s="16"/>
      <c r="M137" s="17"/>
      <c r="N137" s="17"/>
      <c r="O137" s="17"/>
      <c r="P137" s="17"/>
      <c r="Q137" s="16"/>
      <c r="R137" s="17"/>
      <c r="S137" s="17"/>
      <c r="T137" s="17"/>
      <c r="U137" s="17"/>
      <c r="V137" s="16"/>
      <c r="W137" s="17"/>
      <c r="X137" s="17"/>
      <c r="Y137" s="17"/>
      <c r="Z137" s="17"/>
      <c r="AA137" s="16"/>
      <c r="AB137" s="17"/>
      <c r="AC137" s="17"/>
      <c r="AD137" s="17"/>
      <c r="AE137" s="17"/>
      <c r="AF137" s="16"/>
      <c r="AG137" s="17"/>
      <c r="AH137" s="17"/>
      <c r="AI137" s="17"/>
      <c r="AJ137" s="17"/>
      <c r="AK137" s="16"/>
      <c r="AL137" s="17"/>
      <c r="AM137" s="17"/>
      <c r="AN137" s="17"/>
    </row>
    <row r="138" spans="1:40" ht="15">
      <c r="A138"/>
      <c r="B138"/>
      <c r="C138" s="17"/>
      <c r="D138" s="17"/>
      <c r="E138" s="17"/>
      <c r="F138" s="17"/>
      <c r="G138" s="16"/>
      <c r="H138" s="17"/>
      <c r="I138" s="17"/>
      <c r="J138" s="17"/>
      <c r="K138" s="17"/>
      <c r="L138" s="16"/>
      <c r="M138" s="17"/>
      <c r="N138" s="17"/>
      <c r="O138" s="17"/>
      <c r="P138" s="17"/>
      <c r="Q138" s="16"/>
      <c r="R138" s="17"/>
      <c r="S138" s="17"/>
      <c r="T138" s="17"/>
      <c r="U138" s="17"/>
      <c r="V138" s="16"/>
      <c r="W138" s="17"/>
      <c r="X138" s="17"/>
      <c r="Y138" s="17"/>
      <c r="Z138" s="17"/>
      <c r="AA138" s="16"/>
      <c r="AB138" s="17"/>
      <c r="AC138" s="17"/>
      <c r="AD138" s="17"/>
      <c r="AE138" s="17"/>
      <c r="AF138" s="16"/>
      <c r="AG138" s="17"/>
      <c r="AH138" s="17"/>
      <c r="AI138" s="17"/>
      <c r="AJ138" s="17"/>
      <c r="AK138" s="16"/>
      <c r="AL138" s="17"/>
      <c r="AM138" s="17"/>
      <c r="AN138" s="17"/>
    </row>
    <row r="139" spans="1:40" ht="15">
      <c r="A139"/>
      <c r="B139"/>
      <c r="C139" s="17"/>
      <c r="D139" s="17"/>
      <c r="E139" s="17"/>
      <c r="F139" s="17"/>
      <c r="G139" s="16"/>
      <c r="H139" s="17"/>
      <c r="I139" s="17"/>
      <c r="J139" s="17"/>
      <c r="K139" s="17"/>
      <c r="L139" s="16"/>
      <c r="M139" s="17"/>
      <c r="N139" s="17"/>
      <c r="O139" s="17"/>
      <c r="P139" s="17"/>
      <c r="Q139" s="16"/>
      <c r="R139" s="17"/>
      <c r="S139" s="17"/>
      <c r="T139" s="17"/>
      <c r="U139" s="17"/>
      <c r="V139" s="16"/>
      <c r="W139" s="17"/>
      <c r="X139" s="17"/>
      <c r="Y139" s="17"/>
      <c r="Z139" s="17"/>
      <c r="AA139" s="16"/>
      <c r="AB139" s="17"/>
      <c r="AC139" s="17"/>
      <c r="AD139" s="17"/>
      <c r="AE139" s="17"/>
      <c r="AF139" s="16"/>
      <c r="AG139" s="17"/>
      <c r="AH139" s="17"/>
      <c r="AI139" s="17"/>
      <c r="AJ139" s="17"/>
      <c r="AK139" s="16"/>
      <c r="AL139" s="17"/>
      <c r="AM139" s="17"/>
      <c r="AN139" s="17"/>
    </row>
    <row r="140" spans="1:40" ht="15">
      <c r="A140"/>
      <c r="B140"/>
      <c r="C140" s="17"/>
      <c r="D140" s="17"/>
      <c r="E140" s="17"/>
      <c r="F140" s="17"/>
      <c r="G140" s="16"/>
      <c r="H140" s="17"/>
      <c r="I140" s="17"/>
      <c r="J140" s="17"/>
      <c r="K140" s="17"/>
      <c r="L140" s="16"/>
      <c r="M140" s="17"/>
      <c r="N140" s="17"/>
      <c r="O140" s="17"/>
      <c r="P140" s="17"/>
      <c r="Q140" s="16"/>
      <c r="R140" s="17"/>
      <c r="S140" s="17"/>
      <c r="T140" s="17"/>
      <c r="U140" s="17"/>
      <c r="V140" s="16"/>
      <c r="W140" s="17"/>
      <c r="X140" s="17"/>
      <c r="Y140" s="17"/>
      <c r="Z140" s="17"/>
      <c r="AA140" s="16"/>
      <c r="AB140" s="17"/>
      <c r="AC140" s="17"/>
      <c r="AD140" s="17"/>
      <c r="AE140" s="17"/>
      <c r="AF140" s="16"/>
      <c r="AG140" s="17"/>
      <c r="AH140" s="17"/>
      <c r="AI140" s="17"/>
      <c r="AJ140" s="17"/>
      <c r="AK140" s="16"/>
      <c r="AL140" s="17"/>
      <c r="AM140" s="17"/>
      <c r="AN140" s="17"/>
    </row>
    <row r="141" spans="1:40" ht="15">
      <c r="A141"/>
      <c r="B141"/>
      <c r="C141" s="17"/>
      <c r="D141" s="17"/>
      <c r="E141" s="17"/>
      <c r="F141" s="17"/>
      <c r="G141" s="16"/>
      <c r="H141" s="17"/>
      <c r="I141" s="17"/>
      <c r="J141" s="17"/>
      <c r="K141" s="17"/>
      <c r="L141" s="16"/>
      <c r="M141" s="17"/>
      <c r="N141" s="17"/>
      <c r="O141" s="17"/>
      <c r="P141" s="17"/>
      <c r="Q141" s="16"/>
      <c r="R141" s="17"/>
      <c r="S141" s="17"/>
      <c r="T141" s="17"/>
      <c r="U141" s="17"/>
      <c r="V141" s="16"/>
      <c r="W141" s="17"/>
      <c r="X141" s="17"/>
      <c r="Y141" s="17"/>
      <c r="Z141" s="17"/>
      <c r="AA141" s="16"/>
      <c r="AB141" s="17"/>
      <c r="AC141" s="17"/>
      <c r="AD141" s="17"/>
      <c r="AE141" s="17"/>
      <c r="AF141" s="16"/>
      <c r="AG141" s="17"/>
      <c r="AH141" s="17"/>
      <c r="AI141" s="17"/>
      <c r="AJ141" s="17"/>
      <c r="AK141" s="16"/>
      <c r="AL141" s="17"/>
      <c r="AM141" s="17"/>
      <c r="AN141" s="17"/>
    </row>
    <row r="142" spans="1:40" ht="15">
      <c r="A142"/>
      <c r="B142"/>
      <c r="C142" s="17"/>
      <c r="D142" s="17"/>
      <c r="E142" s="17"/>
      <c r="F142" s="17"/>
      <c r="G142" s="16"/>
      <c r="H142" s="17"/>
      <c r="I142" s="17"/>
      <c r="J142" s="17"/>
      <c r="K142" s="17"/>
      <c r="L142" s="16"/>
      <c r="M142" s="17"/>
      <c r="N142" s="17"/>
      <c r="O142" s="17"/>
      <c r="P142" s="17"/>
      <c r="Q142" s="16"/>
      <c r="R142" s="17"/>
      <c r="S142" s="17"/>
      <c r="T142" s="17"/>
      <c r="U142" s="17"/>
      <c r="V142" s="16"/>
      <c r="W142" s="17"/>
      <c r="X142" s="17"/>
      <c r="Y142" s="17"/>
      <c r="Z142" s="17"/>
      <c r="AA142" s="16"/>
      <c r="AB142" s="17"/>
      <c r="AC142" s="17"/>
      <c r="AD142" s="17"/>
      <c r="AE142" s="17"/>
      <c r="AF142" s="16"/>
      <c r="AG142" s="17"/>
      <c r="AH142" s="17"/>
      <c r="AI142" s="17"/>
      <c r="AJ142" s="17"/>
      <c r="AK142" s="16"/>
      <c r="AL142" s="17"/>
      <c r="AM142" s="17"/>
      <c r="AN142" s="17"/>
    </row>
    <row r="143" spans="1:40" ht="15">
      <c r="A143"/>
      <c r="B143"/>
      <c r="C143" s="17"/>
      <c r="D143" s="17"/>
      <c r="E143" s="17"/>
      <c r="F143" s="17"/>
      <c r="G143" s="16"/>
      <c r="H143" s="17"/>
      <c r="I143" s="17"/>
      <c r="J143" s="17"/>
      <c r="K143" s="17"/>
      <c r="L143" s="16"/>
      <c r="M143" s="17"/>
      <c r="N143" s="17"/>
      <c r="O143" s="17"/>
      <c r="P143" s="17"/>
      <c r="Q143" s="16"/>
      <c r="R143" s="17"/>
      <c r="S143" s="17"/>
      <c r="T143" s="17"/>
      <c r="U143" s="17"/>
      <c r="V143" s="16"/>
      <c r="W143" s="17"/>
      <c r="X143" s="17"/>
      <c r="Y143" s="17"/>
      <c r="Z143" s="17"/>
      <c r="AA143" s="16"/>
      <c r="AB143" s="17"/>
      <c r="AC143" s="17"/>
      <c r="AD143" s="17"/>
      <c r="AE143" s="17"/>
      <c r="AF143" s="16"/>
      <c r="AG143" s="17"/>
      <c r="AH143" s="17"/>
      <c r="AI143" s="17"/>
      <c r="AJ143" s="17"/>
      <c r="AK143" s="16"/>
      <c r="AL143" s="17"/>
      <c r="AM143" s="17"/>
      <c r="AN143" s="17"/>
    </row>
    <row r="144" spans="1:40" ht="15">
      <c r="A144"/>
      <c r="B144"/>
      <c r="C144" s="17"/>
      <c r="D144" s="17"/>
      <c r="E144" s="17"/>
      <c r="F144" s="17"/>
      <c r="G144" s="16"/>
      <c r="H144" s="17"/>
      <c r="I144" s="17"/>
      <c r="J144" s="17"/>
      <c r="K144" s="17"/>
      <c r="L144" s="16"/>
      <c r="M144" s="17"/>
      <c r="N144" s="17"/>
      <c r="O144" s="17"/>
      <c r="P144" s="17"/>
      <c r="Q144" s="16"/>
      <c r="R144" s="17"/>
      <c r="S144" s="17"/>
      <c r="T144" s="17"/>
      <c r="U144" s="17"/>
      <c r="V144" s="16"/>
      <c r="W144" s="17"/>
      <c r="X144" s="17"/>
      <c r="Y144" s="17"/>
      <c r="Z144" s="17"/>
      <c r="AA144" s="16"/>
      <c r="AB144" s="17"/>
      <c r="AC144" s="17"/>
      <c r="AD144" s="17"/>
      <c r="AE144" s="17"/>
      <c r="AF144" s="16"/>
      <c r="AG144" s="17"/>
      <c r="AH144" s="17"/>
      <c r="AI144" s="17"/>
      <c r="AJ144" s="17"/>
      <c r="AK144" s="16"/>
      <c r="AL144" s="17"/>
      <c r="AM144" s="17"/>
      <c r="AN144" s="17"/>
    </row>
    <row r="145" spans="1:40" ht="15">
      <c r="A145"/>
      <c r="B145"/>
      <c r="C145" s="17"/>
      <c r="D145" s="17"/>
      <c r="E145" s="17"/>
      <c r="F145" s="17"/>
      <c r="G145" s="16"/>
      <c r="H145" s="17"/>
      <c r="I145" s="17"/>
      <c r="J145" s="17"/>
      <c r="K145" s="17"/>
      <c r="L145" s="16"/>
      <c r="M145" s="17"/>
      <c r="N145" s="17"/>
      <c r="O145" s="17"/>
      <c r="P145" s="17"/>
      <c r="Q145" s="16"/>
      <c r="R145" s="17"/>
      <c r="S145" s="17"/>
      <c r="T145" s="17"/>
      <c r="U145" s="17"/>
      <c r="V145" s="16"/>
      <c r="W145" s="17"/>
      <c r="X145" s="17"/>
      <c r="Y145" s="17"/>
      <c r="Z145" s="17"/>
      <c r="AA145" s="16"/>
      <c r="AB145" s="17"/>
      <c r="AC145" s="17"/>
      <c r="AD145" s="17"/>
      <c r="AE145" s="17"/>
      <c r="AF145" s="16"/>
      <c r="AG145" s="17"/>
      <c r="AH145" s="17"/>
      <c r="AI145" s="17"/>
      <c r="AJ145" s="17"/>
      <c r="AK145" s="16"/>
      <c r="AL145" s="17"/>
      <c r="AM145" s="17"/>
      <c r="AN145" s="17"/>
    </row>
    <row r="146" spans="1:40" ht="15">
      <c r="A146"/>
      <c r="B146"/>
      <c r="C146" s="17"/>
      <c r="D146" s="17"/>
      <c r="E146" s="17"/>
      <c r="F146" s="17"/>
      <c r="G146" s="16"/>
      <c r="H146" s="17"/>
      <c r="I146" s="17"/>
      <c r="J146" s="17"/>
      <c r="K146" s="17"/>
      <c r="L146" s="16"/>
      <c r="M146" s="17"/>
      <c r="N146" s="17"/>
      <c r="O146" s="17"/>
      <c r="P146" s="17"/>
      <c r="Q146" s="16"/>
      <c r="R146" s="17"/>
      <c r="S146" s="17"/>
      <c r="T146" s="17"/>
      <c r="U146" s="17"/>
      <c r="V146" s="16"/>
      <c r="W146" s="17"/>
      <c r="X146" s="17"/>
      <c r="Y146" s="17"/>
      <c r="Z146" s="17"/>
      <c r="AA146" s="16"/>
      <c r="AB146" s="17"/>
      <c r="AC146" s="17"/>
      <c r="AD146" s="17"/>
      <c r="AE146" s="17"/>
      <c r="AF146" s="16"/>
      <c r="AG146" s="17"/>
      <c r="AH146" s="17"/>
      <c r="AI146" s="17"/>
      <c r="AJ146" s="17"/>
      <c r="AK146" s="16"/>
      <c r="AL146" s="17"/>
      <c r="AM146" s="17"/>
      <c r="AN146" s="17"/>
    </row>
    <row r="147" spans="1:40" ht="15">
      <c r="A147"/>
      <c r="B147"/>
      <c r="C147" s="17"/>
      <c r="D147" s="17"/>
      <c r="E147" s="17"/>
      <c r="F147" s="17"/>
      <c r="G147" s="16"/>
      <c r="H147" s="17"/>
      <c r="I147" s="17"/>
      <c r="J147" s="17"/>
      <c r="K147" s="17"/>
      <c r="L147" s="16"/>
      <c r="M147" s="17"/>
      <c r="N147" s="17"/>
      <c r="O147" s="17"/>
      <c r="P147" s="17"/>
      <c r="Q147" s="16"/>
      <c r="R147" s="17"/>
      <c r="S147" s="17"/>
      <c r="T147" s="17"/>
      <c r="U147" s="17"/>
      <c r="V147" s="16"/>
      <c r="W147" s="17"/>
      <c r="X147" s="17"/>
      <c r="Y147" s="17"/>
      <c r="Z147" s="17"/>
      <c r="AA147" s="16"/>
      <c r="AB147" s="17"/>
      <c r="AC147" s="17"/>
      <c r="AD147" s="17"/>
      <c r="AE147" s="17"/>
      <c r="AF147" s="16"/>
      <c r="AG147" s="17"/>
      <c r="AH147" s="17"/>
      <c r="AI147" s="17"/>
      <c r="AJ147" s="17"/>
      <c r="AK147" s="16"/>
      <c r="AL147" s="17"/>
      <c r="AM147" s="17"/>
      <c r="AN147" s="17"/>
    </row>
    <row r="148" spans="1:40" ht="15">
      <c r="A148"/>
      <c r="B148"/>
      <c r="C148" s="17"/>
      <c r="D148" s="17"/>
      <c r="E148" s="17"/>
      <c r="F148" s="17"/>
      <c r="G148" s="16"/>
      <c r="H148" s="17"/>
      <c r="I148" s="17"/>
      <c r="J148" s="17"/>
      <c r="K148" s="17"/>
      <c r="L148" s="16"/>
      <c r="M148" s="17"/>
      <c r="N148" s="17"/>
      <c r="O148" s="17"/>
      <c r="P148" s="17"/>
      <c r="Q148" s="16"/>
      <c r="R148" s="17"/>
      <c r="S148" s="17"/>
      <c r="T148" s="17"/>
      <c r="U148" s="17"/>
      <c r="V148" s="16"/>
      <c r="W148" s="17"/>
      <c r="X148" s="17"/>
      <c r="Y148" s="17"/>
      <c r="Z148" s="17"/>
      <c r="AA148" s="16"/>
      <c r="AB148" s="17"/>
      <c r="AC148" s="17"/>
      <c r="AD148" s="17"/>
      <c r="AE148" s="17"/>
      <c r="AF148" s="16"/>
      <c r="AG148" s="17"/>
      <c r="AH148" s="17"/>
      <c r="AI148" s="17"/>
      <c r="AJ148" s="17"/>
      <c r="AK148" s="16"/>
      <c r="AL148" s="17"/>
      <c r="AM148" s="17"/>
      <c r="AN148" s="17"/>
    </row>
    <row r="149" spans="1:40" ht="15">
      <c r="A149"/>
      <c r="B149"/>
      <c r="C149" s="17"/>
      <c r="D149" s="17"/>
      <c r="E149" s="17"/>
      <c r="F149" s="17"/>
      <c r="G149" s="16"/>
      <c r="H149" s="17"/>
      <c r="I149" s="17"/>
      <c r="J149" s="17"/>
      <c r="K149" s="17"/>
      <c r="L149" s="16"/>
      <c r="M149" s="17"/>
      <c r="N149" s="17"/>
      <c r="O149" s="17"/>
      <c r="P149" s="17"/>
      <c r="Q149" s="16"/>
      <c r="R149" s="17"/>
      <c r="S149" s="17"/>
      <c r="T149" s="17"/>
      <c r="U149" s="17"/>
      <c r="V149" s="16"/>
      <c r="W149" s="17"/>
      <c r="X149" s="17"/>
      <c r="Y149" s="17"/>
      <c r="Z149" s="17"/>
      <c r="AA149" s="16"/>
      <c r="AB149" s="17"/>
      <c r="AC149" s="17"/>
      <c r="AD149" s="17"/>
      <c r="AE149" s="17"/>
      <c r="AF149" s="16"/>
      <c r="AG149" s="17"/>
      <c r="AH149" s="17"/>
      <c r="AI149" s="17"/>
      <c r="AJ149" s="17"/>
      <c r="AK149" s="16"/>
      <c r="AL149" s="17"/>
      <c r="AM149" s="17"/>
      <c r="AN149" s="17"/>
    </row>
    <row r="150" spans="1:40" ht="15">
      <c r="A150"/>
      <c r="B150"/>
      <c r="C150" s="17"/>
      <c r="D150" s="17"/>
      <c r="E150" s="17"/>
      <c r="F150" s="17"/>
      <c r="G150" s="16"/>
      <c r="H150" s="17"/>
      <c r="I150" s="17"/>
      <c r="J150" s="17"/>
      <c r="K150" s="17"/>
      <c r="L150" s="16"/>
      <c r="M150" s="17"/>
      <c r="N150" s="17"/>
      <c r="O150" s="17"/>
      <c r="P150" s="17"/>
      <c r="Q150" s="16"/>
      <c r="R150" s="17"/>
      <c r="S150" s="17"/>
      <c r="T150" s="17"/>
      <c r="U150" s="17"/>
      <c r="V150" s="16"/>
      <c r="W150" s="17"/>
      <c r="X150" s="17"/>
      <c r="Y150" s="17"/>
      <c r="Z150" s="17"/>
      <c r="AA150" s="16"/>
      <c r="AB150" s="17"/>
      <c r="AC150" s="17"/>
      <c r="AD150" s="17"/>
      <c r="AE150" s="17"/>
      <c r="AF150" s="16"/>
      <c r="AG150" s="17"/>
      <c r="AH150" s="17"/>
      <c r="AI150" s="17"/>
      <c r="AJ150" s="17"/>
      <c r="AK150" s="16"/>
      <c r="AL150" s="17"/>
      <c r="AM150" s="17"/>
      <c r="AN150" s="17"/>
    </row>
    <row r="151" spans="1:40" ht="15">
      <c r="A151"/>
      <c r="B151"/>
      <c r="C151" s="17"/>
      <c r="D151" s="17"/>
      <c r="E151" s="17"/>
      <c r="F151" s="17"/>
      <c r="G151" s="16"/>
      <c r="H151" s="17"/>
      <c r="I151" s="17"/>
      <c r="J151" s="17"/>
      <c r="K151" s="17"/>
      <c r="L151" s="16"/>
      <c r="M151" s="17"/>
      <c r="N151" s="17"/>
      <c r="O151" s="17"/>
      <c r="P151" s="17"/>
      <c r="Q151" s="16"/>
      <c r="R151" s="17"/>
      <c r="S151" s="17"/>
      <c r="T151" s="17"/>
      <c r="U151" s="17"/>
      <c r="V151" s="16"/>
      <c r="W151" s="17"/>
      <c r="X151" s="17"/>
      <c r="Y151" s="17"/>
      <c r="Z151" s="17"/>
      <c r="AA151" s="16"/>
      <c r="AB151" s="17"/>
      <c r="AC151" s="17"/>
      <c r="AD151" s="17"/>
      <c r="AE151" s="17"/>
      <c r="AF151" s="16"/>
      <c r="AG151" s="17"/>
      <c r="AH151" s="17"/>
      <c r="AI151" s="17"/>
      <c r="AJ151" s="17"/>
      <c r="AK151" s="16"/>
      <c r="AL151" s="17"/>
      <c r="AM151" s="17"/>
      <c r="AN151" s="17"/>
    </row>
    <row r="152" spans="1:40" ht="15">
      <c r="A152"/>
      <c r="B152"/>
      <c r="C152" s="17"/>
      <c r="D152" s="17"/>
      <c r="E152" s="17"/>
      <c r="F152" s="17"/>
      <c r="G152" s="16"/>
      <c r="H152" s="17"/>
      <c r="I152" s="17"/>
      <c r="J152" s="17"/>
      <c r="K152" s="17"/>
      <c r="L152" s="16"/>
      <c r="M152" s="17"/>
      <c r="N152" s="17"/>
      <c r="O152" s="17"/>
      <c r="P152" s="17"/>
      <c r="Q152" s="16"/>
      <c r="R152" s="17"/>
      <c r="S152" s="17"/>
      <c r="T152" s="17"/>
      <c r="U152" s="17"/>
      <c r="V152" s="16"/>
      <c r="W152" s="17"/>
      <c r="X152" s="17"/>
      <c r="Y152" s="17"/>
      <c r="Z152" s="17"/>
      <c r="AA152" s="16"/>
      <c r="AB152" s="17"/>
      <c r="AC152" s="17"/>
      <c r="AD152" s="17"/>
      <c r="AE152" s="17"/>
      <c r="AF152" s="16"/>
      <c r="AG152" s="17"/>
      <c r="AH152" s="17"/>
      <c r="AI152" s="17"/>
      <c r="AJ152" s="17"/>
      <c r="AK152" s="16"/>
      <c r="AL152" s="17"/>
      <c r="AM152" s="17"/>
      <c r="AN152" s="17"/>
    </row>
    <row r="153" spans="1:40" ht="15">
      <c r="A153"/>
      <c r="B153"/>
      <c r="C153" s="17"/>
      <c r="D153" s="17"/>
      <c r="E153" s="17"/>
      <c r="F153" s="17"/>
      <c r="G153" s="16"/>
      <c r="H153" s="17"/>
      <c r="I153" s="17"/>
      <c r="J153" s="17"/>
      <c r="K153" s="17"/>
      <c r="L153" s="16"/>
      <c r="M153" s="17"/>
      <c r="N153" s="17"/>
      <c r="O153" s="17"/>
      <c r="P153" s="17"/>
      <c r="Q153" s="16"/>
      <c r="R153" s="17"/>
      <c r="S153" s="17"/>
      <c r="T153" s="17"/>
      <c r="U153" s="17"/>
      <c r="V153" s="16"/>
      <c r="W153" s="17"/>
      <c r="X153" s="17"/>
      <c r="Y153" s="17"/>
      <c r="Z153" s="17"/>
      <c r="AA153" s="16"/>
      <c r="AB153" s="17"/>
      <c r="AC153" s="17"/>
      <c r="AD153" s="17"/>
      <c r="AE153" s="17"/>
      <c r="AF153" s="16"/>
      <c r="AG153" s="17"/>
      <c r="AH153" s="17"/>
      <c r="AI153" s="17"/>
      <c r="AJ153" s="17"/>
      <c r="AK153" s="16"/>
      <c r="AL153" s="17"/>
      <c r="AM153" s="17"/>
      <c r="AN153" s="17"/>
    </row>
    <row r="154" spans="1:40" ht="15">
      <c r="A154"/>
      <c r="B154"/>
      <c r="C154" s="17"/>
      <c r="D154" s="17"/>
      <c r="E154" s="17"/>
      <c r="F154" s="17"/>
      <c r="G154" s="16"/>
      <c r="H154" s="17"/>
      <c r="I154" s="17"/>
      <c r="J154" s="17"/>
      <c r="K154" s="17"/>
      <c r="L154" s="16"/>
      <c r="M154" s="17"/>
      <c r="N154" s="17"/>
      <c r="O154" s="17"/>
      <c r="P154" s="17"/>
      <c r="Q154" s="16"/>
      <c r="R154" s="17"/>
      <c r="S154" s="17"/>
      <c r="T154" s="17"/>
      <c r="U154" s="17"/>
      <c r="V154" s="16"/>
      <c r="W154" s="17"/>
      <c r="X154" s="17"/>
      <c r="Y154" s="17"/>
      <c r="Z154" s="17"/>
      <c r="AA154" s="16"/>
      <c r="AB154" s="17"/>
      <c r="AC154" s="17"/>
      <c r="AD154" s="17"/>
      <c r="AE154" s="17"/>
      <c r="AF154" s="16"/>
      <c r="AG154" s="17"/>
      <c r="AH154" s="17"/>
      <c r="AI154" s="17"/>
      <c r="AJ154" s="17"/>
      <c r="AK154" s="16"/>
      <c r="AL154" s="17"/>
      <c r="AM154" s="17"/>
      <c r="AN154" s="17"/>
    </row>
    <row r="155" spans="1:40" ht="15">
      <c r="A155"/>
      <c r="B155"/>
      <c r="C155" s="17"/>
      <c r="D155" s="17"/>
      <c r="E155" s="17"/>
      <c r="F155" s="17"/>
      <c r="G155" s="16"/>
      <c r="H155" s="17"/>
      <c r="I155" s="17"/>
      <c r="J155" s="17"/>
      <c r="K155" s="17"/>
      <c r="L155" s="16"/>
      <c r="M155" s="17"/>
      <c r="N155" s="17"/>
      <c r="O155" s="17"/>
      <c r="P155" s="17"/>
      <c r="Q155" s="16"/>
      <c r="R155" s="17"/>
      <c r="S155" s="17"/>
      <c r="T155" s="17"/>
      <c r="U155" s="17"/>
      <c r="V155" s="16"/>
      <c r="W155" s="17"/>
      <c r="X155" s="17"/>
      <c r="Y155" s="17"/>
      <c r="Z155" s="17"/>
      <c r="AA155" s="16"/>
      <c r="AB155" s="17"/>
      <c r="AC155" s="17"/>
      <c r="AD155" s="17"/>
      <c r="AE155" s="17"/>
      <c r="AF155" s="16"/>
      <c r="AG155" s="17"/>
      <c r="AH155" s="17"/>
      <c r="AI155" s="17"/>
      <c r="AJ155" s="17"/>
      <c r="AK155" s="16"/>
      <c r="AL155" s="17"/>
      <c r="AM155" s="17"/>
      <c r="AN155" s="17"/>
    </row>
    <row r="156" spans="1:40" ht="15">
      <c r="A156"/>
      <c r="B156"/>
      <c r="C156" s="17"/>
      <c r="D156" s="17"/>
      <c r="E156" s="17"/>
      <c r="F156" s="17"/>
      <c r="G156" s="16"/>
      <c r="H156" s="17"/>
      <c r="I156" s="17"/>
      <c r="J156" s="17"/>
      <c r="K156" s="17"/>
      <c r="L156" s="16"/>
      <c r="M156" s="17"/>
      <c r="N156" s="17"/>
      <c r="O156" s="17"/>
      <c r="P156" s="17"/>
      <c r="Q156" s="16"/>
      <c r="R156" s="17"/>
      <c r="S156" s="17"/>
      <c r="T156" s="17"/>
      <c r="U156" s="17"/>
      <c r="V156" s="16"/>
      <c r="W156" s="17"/>
      <c r="X156" s="17"/>
      <c r="Y156" s="17"/>
      <c r="Z156" s="17"/>
      <c r="AA156" s="16"/>
      <c r="AB156" s="17"/>
      <c r="AC156" s="17"/>
      <c r="AD156" s="17"/>
      <c r="AE156" s="17"/>
      <c r="AF156" s="16"/>
      <c r="AG156" s="17"/>
      <c r="AH156" s="17"/>
      <c r="AI156" s="17"/>
      <c r="AJ156" s="17"/>
      <c r="AK156" s="16"/>
      <c r="AL156" s="17"/>
      <c r="AM156" s="17"/>
      <c r="AN156" s="17"/>
    </row>
    <row r="157" spans="1:40" ht="15">
      <c r="A157"/>
      <c r="B157"/>
      <c r="C157" s="17"/>
      <c r="D157" s="17"/>
      <c r="E157" s="17"/>
      <c r="F157" s="17"/>
      <c r="G157" s="16"/>
      <c r="H157" s="17"/>
      <c r="I157" s="17"/>
      <c r="J157" s="17"/>
      <c r="K157" s="17"/>
      <c r="L157" s="16"/>
      <c r="M157" s="17"/>
      <c r="N157" s="17"/>
      <c r="O157" s="17"/>
      <c r="P157" s="17"/>
      <c r="Q157" s="16"/>
      <c r="R157" s="17"/>
      <c r="S157" s="17"/>
      <c r="T157" s="17"/>
      <c r="U157" s="17"/>
      <c r="V157" s="16"/>
      <c r="W157" s="17"/>
      <c r="X157" s="17"/>
      <c r="Y157" s="17"/>
      <c r="Z157" s="17"/>
      <c r="AA157" s="16"/>
      <c r="AB157" s="17"/>
      <c r="AC157" s="17"/>
      <c r="AD157" s="17"/>
      <c r="AE157" s="17"/>
      <c r="AF157" s="16"/>
      <c r="AG157" s="17"/>
      <c r="AH157" s="17"/>
      <c r="AI157" s="17"/>
      <c r="AJ157" s="17"/>
      <c r="AK157" s="16"/>
      <c r="AL157" s="17"/>
      <c r="AM157" s="17"/>
      <c r="AN157" s="17"/>
    </row>
    <row r="158" spans="1:40" ht="15">
      <c r="A158"/>
      <c r="B158"/>
      <c r="C158" s="17"/>
      <c r="D158" s="17"/>
      <c r="E158" s="17"/>
      <c r="F158" s="17"/>
      <c r="G158" s="16"/>
      <c r="H158" s="17"/>
      <c r="I158" s="17"/>
      <c r="J158" s="17"/>
      <c r="K158" s="17"/>
      <c r="L158" s="16"/>
      <c r="M158" s="17"/>
      <c r="N158" s="17"/>
      <c r="O158" s="17"/>
      <c r="P158" s="17"/>
      <c r="Q158" s="16"/>
      <c r="R158" s="17"/>
      <c r="S158" s="17"/>
      <c r="T158" s="17"/>
      <c r="U158" s="17"/>
      <c r="V158" s="16"/>
      <c r="W158" s="17"/>
      <c r="X158" s="17"/>
      <c r="Y158" s="17"/>
      <c r="Z158" s="17"/>
      <c r="AA158" s="16"/>
      <c r="AB158" s="17"/>
      <c r="AC158" s="17"/>
      <c r="AD158" s="17"/>
      <c r="AE158" s="17"/>
      <c r="AF158" s="16"/>
      <c r="AG158" s="17"/>
      <c r="AH158" s="17"/>
      <c r="AI158" s="17"/>
      <c r="AJ158" s="17"/>
      <c r="AK158" s="16"/>
      <c r="AL158" s="17"/>
      <c r="AM158" s="17"/>
      <c r="AN158" s="17"/>
    </row>
    <row r="159" spans="1:40" ht="15">
      <c r="A159"/>
      <c r="B159"/>
      <c r="C159" s="17"/>
      <c r="D159" s="17"/>
      <c r="E159" s="17"/>
      <c r="F159" s="17"/>
      <c r="G159" s="16"/>
      <c r="H159" s="17"/>
      <c r="I159" s="17"/>
      <c r="J159" s="17"/>
      <c r="K159" s="17"/>
      <c r="L159" s="16"/>
      <c r="M159" s="17"/>
      <c r="N159" s="17"/>
      <c r="O159" s="17"/>
      <c r="P159" s="17"/>
      <c r="Q159" s="16"/>
      <c r="R159" s="17"/>
      <c r="S159" s="17"/>
      <c r="T159" s="17"/>
      <c r="U159" s="17"/>
      <c r="V159" s="16"/>
      <c r="W159" s="17"/>
      <c r="X159" s="17"/>
      <c r="Y159" s="17"/>
      <c r="Z159" s="17"/>
      <c r="AA159" s="16"/>
      <c r="AB159" s="17"/>
      <c r="AC159" s="17"/>
      <c r="AD159" s="17"/>
      <c r="AE159" s="17"/>
      <c r="AF159" s="16"/>
      <c r="AG159" s="17"/>
      <c r="AH159" s="17"/>
      <c r="AI159" s="17"/>
      <c r="AJ159" s="17"/>
      <c r="AK159" s="16"/>
      <c r="AL159" s="17"/>
      <c r="AM159" s="17"/>
      <c r="AN159" s="17"/>
    </row>
    <row r="160" spans="1:40" ht="15">
      <c r="A160"/>
      <c r="B160"/>
      <c r="C160" s="17"/>
      <c r="D160" s="17"/>
      <c r="E160" s="17"/>
      <c r="F160" s="17"/>
      <c r="G160" s="16"/>
      <c r="H160" s="17"/>
      <c r="I160" s="17"/>
      <c r="J160" s="17"/>
      <c r="K160" s="17"/>
      <c r="L160" s="16"/>
      <c r="M160" s="17"/>
      <c r="N160" s="17"/>
      <c r="O160" s="17"/>
      <c r="P160" s="17"/>
      <c r="Q160" s="16"/>
      <c r="R160" s="17"/>
      <c r="S160" s="17"/>
      <c r="T160" s="17"/>
      <c r="U160" s="17"/>
      <c r="V160" s="16"/>
      <c r="W160" s="17"/>
      <c r="X160" s="17"/>
      <c r="Y160" s="17"/>
      <c r="Z160" s="17"/>
      <c r="AA160" s="16"/>
      <c r="AB160" s="17"/>
      <c r="AC160" s="17"/>
      <c r="AD160" s="17"/>
      <c r="AE160" s="17"/>
      <c r="AF160" s="16"/>
      <c r="AG160" s="17"/>
      <c r="AH160" s="17"/>
      <c r="AI160" s="17"/>
      <c r="AJ160" s="17"/>
      <c r="AK160" s="16"/>
      <c r="AL160" s="17"/>
      <c r="AM160" s="17"/>
      <c r="AN160" s="17"/>
    </row>
    <row r="161" spans="1:40" ht="15">
      <c r="A161"/>
      <c r="B161"/>
      <c r="C161" s="17"/>
      <c r="D161" s="17"/>
      <c r="E161" s="17"/>
      <c r="F161" s="17"/>
      <c r="G161" s="16"/>
      <c r="H161" s="17"/>
      <c r="I161" s="17"/>
      <c r="J161" s="17"/>
      <c r="K161" s="17"/>
      <c r="L161" s="16"/>
      <c r="M161" s="17"/>
      <c r="N161" s="17"/>
      <c r="O161" s="17"/>
      <c r="P161" s="17"/>
      <c r="Q161" s="16"/>
      <c r="R161" s="17"/>
      <c r="S161" s="17"/>
      <c r="T161" s="17"/>
      <c r="U161" s="17"/>
      <c r="V161" s="16"/>
      <c r="W161" s="17"/>
      <c r="X161" s="17"/>
      <c r="Y161" s="17"/>
      <c r="Z161" s="17"/>
      <c r="AA161" s="16"/>
      <c r="AB161" s="17"/>
      <c r="AC161" s="17"/>
      <c r="AD161" s="17"/>
      <c r="AE161" s="17"/>
      <c r="AF161" s="16"/>
      <c r="AG161" s="17"/>
      <c r="AH161" s="17"/>
      <c r="AI161" s="17"/>
      <c r="AJ161" s="17"/>
      <c r="AK161" s="16"/>
      <c r="AL161" s="17"/>
      <c r="AM161" s="17"/>
      <c r="AN161" s="17"/>
    </row>
    <row r="162" spans="1:40" ht="15">
      <c r="A162"/>
      <c r="B162"/>
      <c r="C162" s="17"/>
      <c r="D162" s="17"/>
      <c r="E162" s="17"/>
      <c r="F162" s="17"/>
      <c r="G162" s="16"/>
      <c r="H162" s="17"/>
      <c r="I162" s="17"/>
      <c r="J162" s="17"/>
      <c r="K162" s="17"/>
      <c r="L162" s="16"/>
      <c r="M162" s="17"/>
      <c r="N162" s="17"/>
      <c r="O162" s="17"/>
      <c r="P162" s="17"/>
      <c r="Q162" s="16"/>
      <c r="R162" s="17"/>
      <c r="S162" s="17"/>
      <c r="T162" s="17"/>
      <c r="U162" s="17"/>
      <c r="V162" s="16"/>
      <c r="W162" s="17"/>
      <c r="X162" s="17"/>
      <c r="Y162" s="17"/>
      <c r="Z162" s="17"/>
      <c r="AA162" s="16"/>
      <c r="AB162" s="17"/>
      <c r="AC162" s="17"/>
      <c r="AD162" s="17"/>
      <c r="AE162" s="17"/>
      <c r="AF162" s="16"/>
      <c r="AG162" s="17"/>
      <c r="AH162" s="17"/>
      <c r="AI162" s="17"/>
      <c r="AJ162" s="17"/>
      <c r="AK162" s="16"/>
      <c r="AL162" s="17"/>
      <c r="AM162" s="17"/>
      <c r="AN162" s="17"/>
    </row>
    <row r="163" spans="1:40" ht="15">
      <c r="A163"/>
      <c r="B163"/>
      <c r="C163" s="17"/>
      <c r="D163" s="17"/>
      <c r="E163" s="17"/>
      <c r="F163" s="17"/>
      <c r="G163" s="16"/>
      <c r="H163" s="17"/>
      <c r="I163" s="17"/>
      <c r="J163" s="17"/>
      <c r="K163" s="17"/>
      <c r="L163" s="16"/>
      <c r="M163" s="17"/>
      <c r="N163" s="17"/>
      <c r="O163" s="17"/>
      <c r="P163" s="17"/>
      <c r="Q163" s="16"/>
      <c r="R163" s="17"/>
      <c r="S163" s="17"/>
      <c r="T163" s="17"/>
      <c r="U163" s="17"/>
      <c r="V163" s="16"/>
      <c r="W163" s="17"/>
      <c r="X163" s="17"/>
      <c r="Y163" s="17"/>
      <c r="Z163" s="17"/>
      <c r="AA163" s="16"/>
      <c r="AB163" s="17"/>
      <c r="AC163" s="17"/>
      <c r="AD163" s="17"/>
      <c r="AE163" s="17"/>
      <c r="AF163" s="16"/>
      <c r="AG163" s="17"/>
      <c r="AH163" s="17"/>
      <c r="AI163" s="17"/>
      <c r="AJ163" s="17"/>
      <c r="AK163" s="16"/>
      <c r="AL163" s="17"/>
      <c r="AM163" s="17"/>
      <c r="AN163" s="17"/>
    </row>
    <row r="164" spans="1:40" ht="15">
      <c r="A164"/>
      <c r="B164"/>
      <c r="C164" s="17"/>
      <c r="D164" s="17"/>
      <c r="E164" s="17"/>
      <c r="F164" s="17"/>
      <c r="G164" s="16"/>
      <c r="H164" s="17"/>
      <c r="I164" s="17"/>
      <c r="J164" s="17"/>
      <c r="K164" s="17"/>
      <c r="L164" s="16"/>
      <c r="M164" s="17"/>
      <c r="N164" s="17"/>
      <c r="O164" s="17"/>
      <c r="P164" s="17"/>
      <c r="Q164" s="16"/>
      <c r="R164" s="17"/>
      <c r="S164" s="17"/>
      <c r="T164" s="17"/>
      <c r="U164" s="17"/>
      <c r="V164" s="16"/>
      <c r="W164" s="17"/>
      <c r="X164" s="17"/>
      <c r="Y164" s="17"/>
      <c r="Z164" s="17"/>
      <c r="AA164" s="16"/>
      <c r="AB164" s="17"/>
      <c r="AC164" s="17"/>
      <c r="AD164" s="17"/>
      <c r="AE164" s="17"/>
      <c r="AF164" s="16"/>
      <c r="AG164" s="17"/>
      <c r="AH164" s="17"/>
      <c r="AI164" s="17"/>
      <c r="AJ164" s="17"/>
      <c r="AK164" s="16"/>
      <c r="AL164" s="17"/>
      <c r="AM164" s="17"/>
      <c r="AN164" s="17"/>
    </row>
    <row r="165" spans="1:40" ht="15">
      <c r="A165"/>
      <c r="B165"/>
      <c r="C165" s="17"/>
      <c r="D165" s="17"/>
      <c r="E165" s="17"/>
      <c r="F165" s="17"/>
      <c r="G165" s="16"/>
      <c r="H165" s="17"/>
      <c r="I165" s="17"/>
      <c r="J165" s="17"/>
      <c r="K165" s="17"/>
      <c r="L165" s="16"/>
      <c r="M165" s="17"/>
      <c r="N165" s="17"/>
      <c r="O165" s="17"/>
      <c r="P165" s="17"/>
      <c r="Q165" s="16"/>
      <c r="R165" s="17"/>
      <c r="S165" s="17"/>
      <c r="T165" s="17"/>
      <c r="U165" s="17"/>
      <c r="V165" s="16"/>
      <c r="W165" s="17"/>
      <c r="X165" s="17"/>
      <c r="Y165" s="17"/>
      <c r="Z165" s="17"/>
      <c r="AA165" s="16"/>
      <c r="AB165" s="17"/>
      <c r="AC165" s="17"/>
      <c r="AD165" s="17"/>
      <c r="AE165" s="17"/>
      <c r="AF165" s="16"/>
      <c r="AG165" s="17"/>
      <c r="AH165" s="17"/>
      <c r="AI165" s="17"/>
      <c r="AJ165" s="17"/>
      <c r="AK165" s="16"/>
      <c r="AL165" s="17"/>
      <c r="AM165" s="17"/>
      <c r="AN165" s="17"/>
    </row>
    <row r="166" spans="1:40" ht="15">
      <c r="A166"/>
      <c r="B166"/>
      <c r="C166" s="17"/>
      <c r="D166" s="17"/>
      <c r="E166" s="17"/>
      <c r="F166" s="17"/>
      <c r="G166" s="16"/>
      <c r="H166" s="17"/>
      <c r="I166" s="17"/>
      <c r="J166" s="17"/>
      <c r="K166" s="17"/>
      <c r="L166" s="16"/>
      <c r="M166" s="17"/>
      <c r="N166" s="17"/>
      <c r="O166" s="17"/>
      <c r="P166" s="17"/>
      <c r="Q166" s="16"/>
      <c r="R166" s="17"/>
      <c r="S166" s="17"/>
      <c r="T166" s="17"/>
      <c r="U166" s="17"/>
      <c r="V166" s="16"/>
      <c r="W166" s="17"/>
      <c r="X166" s="17"/>
      <c r="Y166" s="17"/>
      <c r="Z166" s="17"/>
      <c r="AA166" s="16"/>
      <c r="AB166" s="17"/>
      <c r="AC166" s="17"/>
      <c r="AD166" s="17"/>
      <c r="AE166" s="17"/>
      <c r="AF166" s="16"/>
      <c r="AG166" s="17"/>
      <c r="AH166" s="17"/>
      <c r="AI166" s="17"/>
      <c r="AJ166" s="17"/>
      <c r="AK166" s="16"/>
      <c r="AL166" s="17"/>
      <c r="AM166" s="17"/>
      <c r="AN166" s="17"/>
    </row>
    <row r="167" spans="1:40" ht="15">
      <c r="A167"/>
      <c r="B167"/>
      <c r="C167" s="17"/>
      <c r="D167" s="17"/>
      <c r="E167" s="17"/>
      <c r="F167" s="17"/>
      <c r="G167" s="16"/>
      <c r="H167" s="17"/>
      <c r="I167" s="17"/>
      <c r="J167" s="17"/>
      <c r="K167" s="17"/>
      <c r="L167" s="16"/>
      <c r="M167" s="17"/>
      <c r="N167" s="17"/>
      <c r="O167" s="17"/>
      <c r="P167" s="17"/>
      <c r="Q167" s="16"/>
      <c r="R167" s="17"/>
      <c r="S167" s="17"/>
      <c r="T167" s="17"/>
      <c r="U167" s="17"/>
      <c r="V167" s="16"/>
      <c r="W167" s="17"/>
      <c r="X167" s="17"/>
      <c r="Y167" s="17"/>
      <c r="Z167" s="17"/>
      <c r="AA167" s="16"/>
      <c r="AB167" s="17"/>
      <c r="AC167" s="17"/>
      <c r="AD167" s="17"/>
      <c r="AE167" s="17"/>
      <c r="AF167" s="16"/>
      <c r="AG167" s="17"/>
      <c r="AH167" s="17"/>
      <c r="AI167" s="17"/>
      <c r="AJ167" s="17"/>
      <c r="AK167" s="16"/>
      <c r="AL167" s="17"/>
      <c r="AM167" s="17"/>
      <c r="AN167" s="17"/>
    </row>
    <row r="168" spans="1:40" ht="15">
      <c r="A168"/>
      <c r="B168"/>
      <c r="C168" s="17"/>
      <c r="D168" s="17"/>
      <c r="E168" s="17"/>
      <c r="F168" s="17"/>
      <c r="G168" s="16"/>
      <c r="H168" s="17"/>
      <c r="I168" s="17"/>
      <c r="J168" s="17"/>
      <c r="K168" s="17"/>
      <c r="L168" s="16"/>
      <c r="M168" s="17"/>
      <c r="N168" s="17"/>
      <c r="O168" s="17"/>
      <c r="P168" s="17"/>
      <c r="Q168" s="16"/>
      <c r="R168" s="17"/>
      <c r="S168" s="17"/>
      <c r="T168" s="17"/>
      <c r="U168" s="17"/>
      <c r="V168" s="16"/>
      <c r="W168" s="17"/>
      <c r="X168" s="17"/>
      <c r="Y168" s="17"/>
      <c r="Z168" s="17"/>
      <c r="AA168" s="16"/>
      <c r="AB168" s="17"/>
      <c r="AC168" s="17"/>
      <c r="AD168" s="17"/>
      <c r="AE168" s="17"/>
      <c r="AF168" s="16"/>
      <c r="AG168" s="17"/>
      <c r="AH168" s="17"/>
      <c r="AI168" s="17"/>
      <c r="AJ168" s="17"/>
      <c r="AK168" s="16"/>
      <c r="AL168" s="17"/>
      <c r="AM168" s="17"/>
      <c r="AN168" s="17"/>
    </row>
    <row r="169" spans="1:40" ht="15">
      <c r="A169"/>
      <c r="B169"/>
      <c r="C169" s="17"/>
      <c r="D169" s="17"/>
      <c r="E169" s="17"/>
      <c r="F169" s="17"/>
      <c r="G169" s="16"/>
      <c r="H169" s="17"/>
      <c r="I169" s="17"/>
      <c r="J169" s="17"/>
      <c r="K169" s="17"/>
      <c r="L169" s="16"/>
      <c r="M169" s="17"/>
      <c r="N169" s="17"/>
      <c r="O169" s="17"/>
      <c r="P169" s="17"/>
      <c r="Q169" s="16"/>
      <c r="R169" s="17"/>
      <c r="S169" s="17"/>
      <c r="T169" s="17"/>
      <c r="U169" s="17"/>
      <c r="V169" s="16"/>
      <c r="W169" s="17"/>
      <c r="X169" s="17"/>
      <c r="Y169" s="17"/>
      <c r="Z169" s="17"/>
      <c r="AA169" s="16"/>
      <c r="AB169" s="17"/>
      <c r="AC169" s="17"/>
      <c r="AD169" s="17"/>
      <c r="AE169" s="17"/>
      <c r="AF169" s="16"/>
      <c r="AG169" s="17"/>
      <c r="AH169" s="17"/>
      <c r="AI169" s="17"/>
      <c r="AJ169" s="17"/>
      <c r="AK169" s="16"/>
      <c r="AL169" s="17"/>
      <c r="AM169" s="17"/>
      <c r="AN169" s="17"/>
    </row>
    <row r="170" spans="1:40" ht="15">
      <c r="A170"/>
      <c r="B170"/>
      <c r="C170" s="17"/>
      <c r="D170" s="17"/>
      <c r="E170" s="17"/>
      <c r="F170" s="17"/>
      <c r="G170" s="16"/>
      <c r="H170" s="17"/>
      <c r="I170" s="17"/>
      <c r="J170" s="17"/>
      <c r="K170" s="17"/>
      <c r="L170" s="16"/>
      <c r="M170" s="17"/>
      <c r="N170" s="17"/>
      <c r="O170" s="17"/>
      <c r="P170" s="17"/>
      <c r="Q170" s="16"/>
      <c r="R170" s="17"/>
      <c r="S170" s="17"/>
      <c r="T170" s="17"/>
      <c r="U170" s="17"/>
      <c r="V170" s="16"/>
      <c r="W170" s="17"/>
      <c r="X170" s="17"/>
      <c r="Y170" s="17"/>
      <c r="Z170" s="17"/>
      <c r="AA170" s="16"/>
      <c r="AB170" s="17"/>
      <c r="AC170" s="17"/>
      <c r="AD170" s="17"/>
      <c r="AE170" s="17"/>
      <c r="AF170" s="16"/>
      <c r="AG170" s="17"/>
      <c r="AH170" s="17"/>
      <c r="AI170" s="17"/>
      <c r="AJ170" s="17"/>
      <c r="AK170" s="16"/>
      <c r="AL170" s="17"/>
      <c r="AM170" s="17"/>
      <c r="AN170" s="17"/>
    </row>
    <row r="171" spans="1:40" ht="15">
      <c r="A171"/>
      <c r="B171"/>
      <c r="C171" s="17"/>
      <c r="D171" s="17"/>
      <c r="E171" s="17"/>
      <c r="F171" s="17"/>
      <c r="G171" s="16"/>
      <c r="H171" s="17"/>
      <c r="I171" s="17"/>
      <c r="J171" s="17"/>
      <c r="K171" s="17"/>
      <c r="L171" s="16"/>
      <c r="M171" s="17"/>
      <c r="N171" s="17"/>
      <c r="O171" s="17"/>
      <c r="P171" s="17"/>
      <c r="Q171" s="16"/>
      <c r="R171" s="17"/>
      <c r="S171" s="17"/>
      <c r="T171" s="17"/>
      <c r="U171" s="17"/>
      <c r="V171" s="16"/>
      <c r="W171" s="17"/>
      <c r="X171" s="17"/>
      <c r="Y171" s="17"/>
      <c r="Z171" s="17"/>
      <c r="AA171" s="16"/>
      <c r="AB171" s="17"/>
      <c r="AC171" s="17"/>
      <c r="AD171" s="17"/>
      <c r="AE171" s="17"/>
      <c r="AF171" s="16"/>
      <c r="AG171" s="17"/>
      <c r="AH171" s="17"/>
      <c r="AI171" s="17"/>
      <c r="AJ171" s="17"/>
      <c r="AK171" s="16"/>
      <c r="AL171" s="17"/>
      <c r="AM171" s="17"/>
      <c r="AN171" s="17"/>
    </row>
    <row r="172" spans="1:40" ht="15">
      <c r="A172"/>
      <c r="B172"/>
      <c r="C172" s="17"/>
      <c r="D172" s="17"/>
      <c r="E172" s="17"/>
      <c r="F172" s="17"/>
      <c r="G172" s="16"/>
      <c r="H172" s="17"/>
      <c r="I172" s="17"/>
      <c r="J172" s="17"/>
      <c r="K172" s="17"/>
      <c r="L172" s="16"/>
      <c r="M172" s="17"/>
      <c r="N172" s="17"/>
      <c r="O172" s="17"/>
      <c r="P172" s="17"/>
      <c r="Q172" s="16"/>
      <c r="R172" s="17"/>
      <c r="S172" s="17"/>
      <c r="T172" s="17"/>
      <c r="U172" s="17"/>
      <c r="V172" s="16"/>
      <c r="W172" s="17"/>
      <c r="X172" s="17"/>
      <c r="Y172" s="17"/>
      <c r="Z172" s="17"/>
      <c r="AA172" s="16"/>
      <c r="AB172" s="17"/>
      <c r="AC172" s="17"/>
      <c r="AD172" s="17"/>
      <c r="AE172" s="17"/>
      <c r="AF172" s="16"/>
      <c r="AG172" s="17"/>
      <c r="AH172" s="17"/>
      <c r="AI172" s="17"/>
      <c r="AJ172" s="17"/>
      <c r="AK172" s="16"/>
      <c r="AL172" s="17"/>
      <c r="AM172" s="17"/>
      <c r="AN172" s="17"/>
    </row>
    <row r="173" spans="1:40" ht="15">
      <c r="A173"/>
      <c r="B173"/>
      <c r="C173" s="17"/>
      <c r="D173" s="17"/>
      <c r="E173" s="17"/>
      <c r="F173" s="17"/>
      <c r="G173" s="16"/>
      <c r="H173" s="17"/>
      <c r="I173" s="17"/>
      <c r="J173" s="17"/>
      <c r="K173" s="17"/>
      <c r="L173" s="16"/>
      <c r="M173" s="17"/>
      <c r="N173" s="17"/>
      <c r="O173" s="17"/>
      <c r="P173" s="17"/>
      <c r="Q173" s="16"/>
      <c r="R173" s="17"/>
      <c r="S173" s="17"/>
      <c r="T173" s="17"/>
      <c r="U173" s="17"/>
      <c r="V173" s="16"/>
      <c r="W173" s="17"/>
      <c r="X173" s="17"/>
      <c r="Y173" s="17"/>
      <c r="Z173" s="17"/>
      <c r="AA173" s="16"/>
      <c r="AB173" s="17"/>
      <c r="AC173" s="17"/>
      <c r="AD173" s="17"/>
      <c r="AE173" s="17"/>
      <c r="AF173" s="16"/>
      <c r="AG173" s="17"/>
      <c r="AH173" s="17"/>
      <c r="AI173" s="17"/>
      <c r="AJ173" s="17"/>
      <c r="AK173" s="16"/>
      <c r="AL173" s="17"/>
      <c r="AM173" s="17"/>
      <c r="AN173" s="17"/>
    </row>
    <row r="174" spans="1:40" ht="15">
      <c r="A174"/>
      <c r="B174"/>
      <c r="C174" s="17"/>
      <c r="D174" s="17"/>
      <c r="E174" s="17"/>
      <c r="F174" s="17"/>
      <c r="G174" s="16"/>
      <c r="H174" s="17"/>
      <c r="I174" s="17"/>
      <c r="J174" s="17"/>
      <c r="K174" s="17"/>
      <c r="L174" s="16"/>
      <c r="M174" s="17"/>
      <c r="N174" s="17"/>
      <c r="O174" s="17"/>
      <c r="P174" s="17"/>
      <c r="Q174" s="16"/>
      <c r="R174" s="17"/>
      <c r="S174" s="17"/>
      <c r="T174" s="17"/>
      <c r="U174" s="17"/>
      <c r="V174" s="16"/>
      <c r="W174" s="17"/>
      <c r="X174" s="17"/>
      <c r="Y174" s="17"/>
      <c r="Z174" s="17"/>
      <c r="AA174" s="16"/>
      <c r="AB174" s="17"/>
      <c r="AC174" s="17"/>
      <c r="AD174" s="17"/>
      <c r="AE174" s="17"/>
      <c r="AF174" s="16"/>
      <c r="AG174" s="17"/>
      <c r="AH174" s="17"/>
      <c r="AI174" s="17"/>
      <c r="AJ174" s="17"/>
      <c r="AK174" s="16"/>
      <c r="AL174" s="17"/>
      <c r="AM174" s="17"/>
      <c r="AN174" s="17"/>
    </row>
    <row r="175" spans="1:40" ht="15">
      <c r="A175"/>
      <c r="B175"/>
      <c r="C175" s="17"/>
      <c r="D175" s="17"/>
      <c r="E175" s="17"/>
      <c r="F175" s="17"/>
      <c r="G175" s="16"/>
      <c r="H175" s="17"/>
      <c r="I175" s="17"/>
      <c r="J175" s="17"/>
      <c r="K175" s="17"/>
      <c r="L175" s="16"/>
      <c r="M175" s="17"/>
      <c r="N175" s="17"/>
      <c r="O175" s="17"/>
      <c r="P175" s="17"/>
      <c r="Q175" s="16"/>
      <c r="R175" s="17"/>
      <c r="S175" s="17"/>
      <c r="T175" s="17"/>
      <c r="U175" s="17"/>
      <c r="V175" s="16"/>
      <c r="W175" s="17"/>
      <c r="X175" s="17"/>
      <c r="Y175" s="17"/>
      <c r="Z175" s="17"/>
      <c r="AA175" s="16"/>
      <c r="AB175" s="17"/>
      <c r="AC175" s="17"/>
      <c r="AD175" s="17"/>
      <c r="AE175" s="17"/>
      <c r="AF175" s="16"/>
      <c r="AG175" s="17"/>
      <c r="AH175" s="17"/>
      <c r="AI175" s="17"/>
      <c r="AJ175" s="17"/>
      <c r="AK175" s="16"/>
      <c r="AL175" s="17"/>
      <c r="AM175" s="17"/>
      <c r="AN175" s="17"/>
    </row>
    <row r="176" spans="1:40" ht="15">
      <c r="A176"/>
      <c r="B176"/>
      <c r="C176" s="17"/>
      <c r="D176" s="17"/>
      <c r="E176" s="17"/>
      <c r="F176" s="17"/>
      <c r="G176" s="16"/>
      <c r="H176" s="17"/>
      <c r="I176" s="17"/>
      <c r="J176" s="17"/>
      <c r="K176" s="17"/>
      <c r="L176" s="16"/>
      <c r="M176" s="17"/>
      <c r="N176" s="17"/>
      <c r="O176" s="17"/>
      <c r="P176" s="17"/>
      <c r="Q176" s="16"/>
      <c r="R176" s="17"/>
      <c r="S176" s="17"/>
      <c r="T176" s="17"/>
      <c r="U176" s="17"/>
      <c r="V176" s="16"/>
      <c r="W176" s="17"/>
      <c r="X176" s="17"/>
      <c r="Y176" s="17"/>
      <c r="Z176" s="17"/>
      <c r="AA176" s="16"/>
      <c r="AB176" s="17"/>
      <c r="AC176" s="17"/>
      <c r="AD176" s="17"/>
      <c r="AE176" s="17"/>
      <c r="AF176" s="16"/>
      <c r="AG176" s="17"/>
      <c r="AH176" s="17"/>
      <c r="AI176" s="17"/>
      <c r="AJ176" s="17"/>
      <c r="AK176" s="16"/>
      <c r="AL176" s="17"/>
      <c r="AM176" s="17"/>
      <c r="AN176" s="17"/>
    </row>
    <row r="177" spans="1:40" ht="15">
      <c r="A177"/>
      <c r="B177"/>
      <c r="C177" s="17"/>
      <c r="D177" s="17"/>
      <c r="E177" s="17"/>
      <c r="F177" s="17"/>
      <c r="G177" s="16"/>
      <c r="H177" s="17"/>
      <c r="I177" s="17"/>
      <c r="J177" s="17"/>
      <c r="K177" s="17"/>
      <c r="L177" s="16"/>
      <c r="M177" s="17"/>
      <c r="N177" s="17"/>
      <c r="O177" s="17"/>
      <c r="P177" s="17"/>
      <c r="Q177" s="16"/>
      <c r="R177" s="17"/>
      <c r="S177" s="17"/>
      <c r="T177" s="17"/>
      <c r="U177" s="17"/>
      <c r="V177" s="16"/>
      <c r="W177" s="17"/>
      <c r="X177" s="17"/>
      <c r="Y177" s="17"/>
      <c r="Z177" s="17"/>
      <c r="AA177" s="16"/>
      <c r="AB177" s="17"/>
      <c r="AC177" s="17"/>
      <c r="AD177" s="17"/>
      <c r="AE177" s="17"/>
      <c r="AF177" s="16"/>
      <c r="AG177" s="17"/>
      <c r="AH177" s="17"/>
      <c r="AI177" s="17"/>
      <c r="AJ177" s="17"/>
      <c r="AK177" s="16"/>
      <c r="AL177" s="17"/>
      <c r="AM177" s="17"/>
      <c r="AN177" s="17"/>
    </row>
    <row r="178" spans="1:40" ht="15">
      <c r="A178"/>
      <c r="B178"/>
      <c r="C178" s="17"/>
      <c r="D178" s="17"/>
      <c r="E178" s="17"/>
      <c r="F178" s="17"/>
      <c r="G178" s="16"/>
      <c r="H178" s="17"/>
      <c r="I178" s="17"/>
      <c r="J178" s="17"/>
      <c r="K178" s="17"/>
      <c r="L178" s="16"/>
      <c r="M178" s="17"/>
      <c r="N178" s="17"/>
      <c r="O178" s="17"/>
      <c r="P178" s="17"/>
      <c r="Q178" s="16"/>
      <c r="R178" s="17"/>
      <c r="S178" s="17"/>
      <c r="T178" s="17"/>
      <c r="U178" s="17"/>
      <c r="V178" s="16"/>
      <c r="W178" s="17"/>
      <c r="X178" s="17"/>
      <c r="Y178" s="17"/>
      <c r="Z178" s="17"/>
      <c r="AA178" s="16"/>
      <c r="AB178" s="17"/>
      <c r="AC178" s="17"/>
      <c r="AD178" s="17"/>
      <c r="AE178" s="17"/>
      <c r="AF178" s="16"/>
      <c r="AG178" s="17"/>
      <c r="AH178" s="17"/>
      <c r="AI178" s="17"/>
      <c r="AJ178" s="17"/>
      <c r="AK178" s="16"/>
      <c r="AL178" s="17"/>
      <c r="AM178" s="17"/>
      <c r="AN178" s="17"/>
    </row>
    <row r="179" spans="1:40" ht="15">
      <c r="A179"/>
      <c r="B179"/>
      <c r="C179" s="17"/>
      <c r="D179" s="17"/>
      <c r="E179" s="17"/>
      <c r="F179" s="17"/>
      <c r="G179" s="16"/>
      <c r="H179" s="17"/>
      <c r="I179" s="17"/>
      <c r="J179" s="17"/>
      <c r="K179" s="17"/>
      <c r="L179" s="16"/>
      <c r="M179" s="17"/>
      <c r="N179" s="17"/>
      <c r="O179" s="17"/>
      <c r="P179" s="17"/>
      <c r="Q179" s="16"/>
      <c r="R179" s="17"/>
      <c r="S179" s="17"/>
      <c r="T179" s="17"/>
      <c r="U179" s="17"/>
      <c r="V179" s="16"/>
      <c r="W179" s="17"/>
      <c r="X179" s="17"/>
      <c r="Y179" s="17"/>
      <c r="Z179" s="17"/>
      <c r="AA179" s="16"/>
      <c r="AB179" s="17"/>
      <c r="AC179" s="17"/>
      <c r="AD179" s="17"/>
      <c r="AE179" s="17"/>
      <c r="AF179" s="16"/>
      <c r="AG179" s="17"/>
      <c r="AH179" s="17"/>
      <c r="AI179" s="17"/>
      <c r="AJ179" s="17"/>
      <c r="AK179" s="16"/>
      <c r="AL179" s="17"/>
      <c r="AM179" s="17"/>
      <c r="AN179" s="17"/>
    </row>
    <row r="180" spans="1:40" ht="15">
      <c r="A180"/>
      <c r="B180"/>
      <c r="C180" s="17"/>
      <c r="D180" s="17"/>
      <c r="E180" s="17"/>
      <c r="F180" s="17"/>
      <c r="G180" s="16"/>
      <c r="H180" s="17"/>
      <c r="I180" s="17"/>
      <c r="J180" s="17"/>
      <c r="K180" s="17"/>
      <c r="L180" s="16"/>
      <c r="M180" s="17"/>
      <c r="N180" s="17"/>
      <c r="O180" s="17"/>
      <c r="P180" s="17"/>
      <c r="Q180" s="16"/>
      <c r="R180" s="17"/>
      <c r="S180" s="17"/>
      <c r="T180" s="17"/>
      <c r="U180" s="17"/>
      <c r="V180" s="16"/>
      <c r="W180" s="17"/>
      <c r="X180" s="17"/>
      <c r="Y180" s="17"/>
      <c r="Z180" s="17"/>
      <c r="AA180" s="16"/>
      <c r="AB180" s="17"/>
      <c r="AC180" s="17"/>
      <c r="AD180" s="17"/>
      <c r="AE180" s="17"/>
      <c r="AF180" s="16"/>
      <c r="AG180" s="17"/>
      <c r="AH180" s="17"/>
      <c r="AI180" s="17"/>
      <c r="AJ180" s="17"/>
      <c r="AK180" s="16"/>
      <c r="AL180" s="17"/>
      <c r="AM180" s="17"/>
      <c r="AN180" s="17"/>
    </row>
    <row r="181" spans="1:40" ht="15">
      <c r="A181"/>
      <c r="B181"/>
      <c r="C181" s="17"/>
      <c r="D181" s="17"/>
      <c r="E181" s="17"/>
      <c r="F181" s="17"/>
      <c r="G181" s="16"/>
      <c r="H181" s="17"/>
      <c r="I181" s="17"/>
      <c r="J181" s="17"/>
      <c r="K181" s="17"/>
      <c r="L181" s="16"/>
      <c r="M181" s="17"/>
      <c r="N181" s="17"/>
      <c r="O181" s="17"/>
      <c r="P181" s="17"/>
      <c r="Q181" s="16"/>
      <c r="R181" s="17"/>
      <c r="S181" s="17"/>
      <c r="T181" s="17"/>
      <c r="U181" s="17"/>
      <c r="V181" s="16"/>
      <c r="W181" s="17"/>
      <c r="X181" s="17"/>
      <c r="Y181" s="17"/>
      <c r="Z181" s="17"/>
      <c r="AA181" s="16"/>
      <c r="AB181" s="17"/>
      <c r="AC181" s="17"/>
      <c r="AD181" s="17"/>
      <c r="AE181" s="17"/>
      <c r="AF181" s="16"/>
      <c r="AG181" s="17"/>
      <c r="AH181" s="17"/>
      <c r="AI181" s="17"/>
      <c r="AJ181" s="17"/>
      <c r="AK181" s="16"/>
      <c r="AL181" s="17"/>
      <c r="AM181" s="17"/>
      <c r="AN181" s="17"/>
    </row>
    <row r="182" spans="1:40" ht="15">
      <c r="A182"/>
      <c r="B182"/>
      <c r="C182" s="17"/>
      <c r="D182" s="17"/>
      <c r="E182" s="17"/>
      <c r="F182" s="17"/>
      <c r="G182" s="16"/>
      <c r="H182" s="17"/>
      <c r="I182" s="17"/>
      <c r="J182" s="17"/>
      <c r="K182" s="17"/>
      <c r="L182" s="16"/>
      <c r="M182" s="17"/>
      <c r="N182" s="17"/>
      <c r="O182" s="17"/>
      <c r="P182" s="17"/>
      <c r="Q182" s="16"/>
      <c r="R182" s="17"/>
      <c r="S182" s="17"/>
      <c r="T182" s="17"/>
      <c r="U182" s="17"/>
      <c r="V182" s="16"/>
      <c r="W182" s="17"/>
      <c r="X182" s="17"/>
      <c r="Y182" s="17"/>
      <c r="Z182" s="17"/>
      <c r="AA182" s="16"/>
      <c r="AB182" s="17"/>
      <c r="AC182" s="17"/>
      <c r="AD182" s="17"/>
      <c r="AE182" s="17"/>
      <c r="AF182" s="16"/>
      <c r="AG182" s="17"/>
      <c r="AH182" s="17"/>
      <c r="AI182" s="17"/>
      <c r="AJ182" s="17"/>
      <c r="AK182" s="16"/>
      <c r="AL182" s="17"/>
      <c r="AM182" s="17"/>
      <c r="AN182" s="17"/>
    </row>
    <row r="183" spans="1:40" ht="15">
      <c r="A183"/>
      <c r="B183"/>
      <c r="C183" s="17"/>
      <c r="D183" s="17"/>
      <c r="E183" s="17"/>
      <c r="F183" s="17"/>
      <c r="G183" s="16"/>
      <c r="H183" s="17"/>
      <c r="I183" s="17"/>
      <c r="J183" s="17"/>
      <c r="K183" s="17"/>
      <c r="L183" s="16"/>
      <c r="M183" s="17"/>
      <c r="N183" s="17"/>
      <c r="O183" s="17"/>
      <c r="P183" s="17"/>
      <c r="Q183" s="16"/>
      <c r="R183" s="17"/>
      <c r="S183" s="17"/>
      <c r="T183" s="17"/>
      <c r="U183" s="17"/>
      <c r="V183" s="16"/>
      <c r="W183" s="17"/>
      <c r="X183" s="17"/>
      <c r="Y183" s="17"/>
      <c r="Z183" s="17"/>
      <c r="AA183" s="16"/>
      <c r="AB183" s="17"/>
      <c r="AC183" s="17"/>
      <c r="AD183" s="17"/>
      <c r="AE183" s="17"/>
      <c r="AF183" s="16"/>
      <c r="AG183" s="17"/>
      <c r="AH183" s="17"/>
      <c r="AI183" s="17"/>
      <c r="AJ183" s="17"/>
      <c r="AK183" s="16"/>
      <c r="AL183" s="17"/>
      <c r="AM183" s="17"/>
      <c r="AN183" s="17"/>
    </row>
    <row r="184" spans="1:40" ht="15">
      <c r="A184"/>
      <c r="B184"/>
      <c r="C184" s="17"/>
      <c r="D184" s="17"/>
      <c r="E184" s="17"/>
      <c r="F184" s="17"/>
      <c r="G184" s="16"/>
      <c r="H184" s="17"/>
      <c r="I184" s="17"/>
      <c r="J184" s="17"/>
      <c r="K184" s="17"/>
      <c r="L184" s="16"/>
      <c r="M184" s="17"/>
      <c r="N184" s="17"/>
      <c r="O184" s="17"/>
      <c r="P184" s="17"/>
      <c r="Q184" s="16"/>
      <c r="R184" s="17"/>
      <c r="S184" s="17"/>
      <c r="T184" s="17"/>
      <c r="U184" s="17"/>
      <c r="V184" s="16"/>
      <c r="W184" s="17"/>
      <c r="X184" s="17"/>
      <c r="Y184" s="17"/>
      <c r="Z184" s="17"/>
      <c r="AA184" s="16"/>
      <c r="AB184" s="17"/>
      <c r="AC184" s="17"/>
      <c r="AD184" s="17"/>
      <c r="AE184" s="17"/>
      <c r="AF184" s="16"/>
      <c r="AG184" s="17"/>
      <c r="AH184" s="17"/>
      <c r="AI184" s="17"/>
      <c r="AJ184" s="17"/>
      <c r="AK184" s="16"/>
      <c r="AL184" s="17"/>
      <c r="AM184" s="17"/>
      <c r="AN184" s="17"/>
    </row>
    <row r="185" spans="1:40" ht="15">
      <c r="A185"/>
      <c r="B185"/>
      <c r="C185" s="17"/>
      <c r="D185" s="17"/>
      <c r="E185" s="17"/>
      <c r="F185" s="17"/>
      <c r="G185" s="16"/>
      <c r="H185" s="17"/>
      <c r="I185" s="17"/>
      <c r="J185" s="17"/>
      <c r="K185" s="17"/>
      <c r="L185" s="16"/>
      <c r="M185" s="17"/>
      <c r="N185" s="17"/>
      <c r="O185" s="17"/>
      <c r="P185" s="17"/>
      <c r="Q185" s="16"/>
      <c r="R185" s="17"/>
      <c r="S185" s="17"/>
      <c r="T185" s="17"/>
      <c r="U185" s="17"/>
      <c r="V185" s="16"/>
      <c r="W185" s="17"/>
      <c r="X185" s="17"/>
      <c r="Y185" s="17"/>
      <c r="Z185" s="17"/>
      <c r="AA185" s="16"/>
      <c r="AB185" s="17"/>
      <c r="AC185" s="17"/>
      <c r="AD185" s="17"/>
      <c r="AE185" s="17"/>
      <c r="AF185" s="16"/>
      <c r="AG185" s="17"/>
      <c r="AH185" s="17"/>
      <c r="AI185" s="17"/>
      <c r="AJ185" s="17"/>
      <c r="AK185" s="16"/>
      <c r="AL185" s="17"/>
      <c r="AM185" s="17"/>
      <c r="AN185" s="17"/>
    </row>
    <row r="186" spans="1:40" ht="15">
      <c r="A186"/>
      <c r="B186"/>
      <c r="C186" s="17"/>
      <c r="D186" s="17"/>
      <c r="E186" s="17"/>
      <c r="F186" s="17"/>
      <c r="G186" s="16"/>
      <c r="H186" s="17"/>
      <c r="I186" s="17"/>
      <c r="J186" s="17"/>
      <c r="K186" s="17"/>
      <c r="L186" s="16"/>
      <c r="M186" s="17"/>
      <c r="N186" s="17"/>
      <c r="O186" s="17"/>
      <c r="P186" s="17"/>
      <c r="Q186" s="16"/>
      <c r="R186" s="17"/>
      <c r="S186" s="17"/>
      <c r="T186" s="17"/>
      <c r="U186" s="17"/>
      <c r="V186" s="16"/>
      <c r="W186" s="17"/>
      <c r="X186" s="17"/>
      <c r="Y186" s="17"/>
      <c r="Z186" s="17"/>
      <c r="AA186" s="16"/>
      <c r="AB186" s="17"/>
      <c r="AC186" s="17"/>
      <c r="AD186" s="17"/>
      <c r="AE186" s="17"/>
      <c r="AF186" s="16"/>
      <c r="AG186" s="17"/>
      <c r="AH186" s="17"/>
      <c r="AI186" s="17"/>
      <c r="AJ186" s="17"/>
      <c r="AK186" s="16"/>
      <c r="AL186" s="17"/>
      <c r="AM186" s="17"/>
      <c r="AN186" s="17"/>
    </row>
    <row r="187" spans="1:40" ht="15">
      <c r="A187"/>
      <c r="B187"/>
      <c r="C187" s="17"/>
      <c r="D187" s="17"/>
      <c r="E187" s="17"/>
      <c r="F187" s="17"/>
      <c r="G187" s="16"/>
      <c r="H187" s="17"/>
      <c r="I187" s="17"/>
      <c r="J187" s="17"/>
      <c r="K187" s="17"/>
      <c r="L187" s="16"/>
      <c r="M187" s="17"/>
      <c r="N187" s="17"/>
      <c r="O187" s="17"/>
      <c r="P187" s="17"/>
      <c r="Q187" s="16"/>
      <c r="R187" s="17"/>
      <c r="S187" s="17"/>
      <c r="T187" s="17"/>
      <c r="U187" s="17"/>
      <c r="V187" s="16"/>
      <c r="W187" s="17"/>
      <c r="X187" s="17"/>
      <c r="Y187" s="17"/>
      <c r="Z187" s="17"/>
      <c r="AA187" s="16"/>
      <c r="AB187" s="17"/>
      <c r="AC187" s="17"/>
      <c r="AD187" s="17"/>
      <c r="AE187" s="17"/>
      <c r="AF187" s="16"/>
      <c r="AG187" s="17"/>
      <c r="AH187" s="17"/>
      <c r="AI187" s="17"/>
      <c r="AJ187" s="17"/>
      <c r="AK187" s="16"/>
      <c r="AL187" s="17"/>
      <c r="AM187" s="17"/>
      <c r="AN187" s="17"/>
    </row>
    <row r="188" spans="1:40" ht="15">
      <c r="A188"/>
      <c r="B188"/>
      <c r="C188" s="17"/>
      <c r="D188" s="17"/>
      <c r="E188" s="17"/>
      <c r="F188" s="17"/>
      <c r="G188" s="16"/>
      <c r="H188" s="17"/>
      <c r="I188" s="17"/>
      <c r="J188" s="17"/>
      <c r="K188" s="17"/>
      <c r="L188" s="16"/>
      <c r="M188" s="17"/>
      <c r="N188" s="17"/>
      <c r="O188" s="17"/>
      <c r="P188" s="17"/>
      <c r="Q188" s="16"/>
      <c r="R188" s="17"/>
      <c r="S188" s="17"/>
      <c r="T188" s="17"/>
      <c r="U188" s="17"/>
      <c r="V188" s="16"/>
      <c r="W188" s="17"/>
      <c r="X188" s="17"/>
      <c r="Y188" s="17"/>
      <c r="Z188" s="17"/>
      <c r="AA188" s="16"/>
      <c r="AB188" s="17"/>
      <c r="AC188" s="17"/>
      <c r="AD188" s="17"/>
      <c r="AE188" s="17"/>
      <c r="AF188" s="16"/>
      <c r="AG188" s="17"/>
      <c r="AH188" s="17"/>
      <c r="AI188" s="17"/>
      <c r="AJ188" s="17"/>
      <c r="AK188" s="16"/>
      <c r="AL188" s="17"/>
      <c r="AM188" s="17"/>
      <c r="AN188" s="17"/>
    </row>
    <row r="189" spans="1:40" ht="15">
      <c r="A189"/>
      <c r="B189"/>
      <c r="C189" s="17"/>
      <c r="D189" s="17"/>
      <c r="E189" s="17"/>
      <c r="F189" s="17"/>
      <c r="G189" s="16"/>
      <c r="H189" s="17"/>
      <c r="I189" s="17"/>
      <c r="J189" s="17"/>
      <c r="K189" s="17"/>
      <c r="L189" s="16"/>
      <c r="M189" s="17"/>
      <c r="N189" s="17"/>
      <c r="O189" s="17"/>
      <c r="P189" s="17"/>
      <c r="Q189" s="16"/>
      <c r="R189" s="17"/>
      <c r="S189" s="17"/>
      <c r="T189" s="17"/>
      <c r="U189" s="17"/>
      <c r="V189" s="16"/>
      <c r="W189" s="17"/>
      <c r="X189" s="17"/>
      <c r="Y189" s="17"/>
      <c r="Z189" s="17"/>
      <c r="AA189" s="16"/>
      <c r="AB189" s="17"/>
      <c r="AC189" s="17"/>
      <c r="AD189" s="17"/>
      <c r="AE189" s="17"/>
      <c r="AF189" s="16"/>
      <c r="AG189" s="17"/>
      <c r="AH189" s="17"/>
      <c r="AI189" s="17"/>
      <c r="AJ189" s="17"/>
      <c r="AK189" s="16"/>
      <c r="AL189" s="17"/>
      <c r="AM189" s="17"/>
      <c r="AN189" s="17"/>
    </row>
    <row r="190" spans="1:40" ht="15">
      <c r="A190"/>
      <c r="B190"/>
      <c r="C190" s="17"/>
      <c r="D190" s="17"/>
      <c r="E190" s="17"/>
      <c r="F190" s="17"/>
      <c r="G190" s="16"/>
      <c r="H190" s="17"/>
      <c r="I190" s="17"/>
      <c r="J190" s="17"/>
      <c r="K190" s="17"/>
      <c r="L190" s="16"/>
      <c r="M190" s="17"/>
      <c r="N190" s="17"/>
      <c r="O190" s="17"/>
      <c r="P190" s="17"/>
      <c r="Q190" s="16"/>
      <c r="R190" s="17"/>
      <c r="S190" s="17"/>
      <c r="T190" s="17"/>
      <c r="U190" s="17"/>
      <c r="V190" s="16"/>
      <c r="W190" s="17"/>
      <c r="X190" s="17"/>
      <c r="Y190" s="17"/>
      <c r="Z190" s="17"/>
      <c r="AA190" s="16"/>
      <c r="AB190" s="17"/>
      <c r="AC190" s="17"/>
      <c r="AD190" s="17"/>
      <c r="AE190" s="17"/>
      <c r="AF190" s="16"/>
      <c r="AG190" s="17"/>
      <c r="AH190" s="17"/>
      <c r="AI190" s="17"/>
      <c r="AJ190" s="17"/>
      <c r="AK190" s="16"/>
      <c r="AL190" s="17"/>
      <c r="AM190" s="17"/>
      <c r="AN190" s="17"/>
    </row>
    <row r="191" spans="1:40" ht="15">
      <c r="A191"/>
      <c r="B191"/>
      <c r="C191" s="17"/>
      <c r="D191" s="17"/>
      <c r="E191" s="17"/>
      <c r="F191" s="17"/>
      <c r="G191" s="16"/>
      <c r="H191" s="17"/>
      <c r="I191" s="17"/>
      <c r="J191" s="17"/>
      <c r="K191" s="17"/>
      <c r="L191" s="16"/>
      <c r="M191" s="17"/>
      <c r="N191" s="17"/>
      <c r="O191" s="17"/>
      <c r="P191" s="17"/>
      <c r="Q191" s="16"/>
      <c r="R191" s="17"/>
      <c r="S191" s="17"/>
      <c r="T191" s="17"/>
      <c r="U191" s="17"/>
      <c r="V191" s="16"/>
      <c r="W191" s="17"/>
      <c r="X191" s="17"/>
      <c r="Y191" s="17"/>
      <c r="Z191" s="17"/>
      <c r="AA191" s="16"/>
      <c r="AB191" s="17"/>
      <c r="AC191" s="17"/>
      <c r="AD191" s="17"/>
      <c r="AE191" s="17"/>
      <c r="AF191" s="16"/>
      <c r="AG191" s="17"/>
      <c r="AH191" s="17"/>
      <c r="AI191" s="17"/>
      <c r="AJ191" s="17"/>
      <c r="AK191" s="16"/>
      <c r="AL191" s="17"/>
      <c r="AM191" s="17"/>
      <c r="AN191" s="17"/>
    </row>
    <row r="192" spans="1:40" ht="15">
      <c r="A192"/>
      <c r="B192"/>
      <c r="C192" s="17"/>
      <c r="D192" s="17"/>
      <c r="E192" s="17"/>
      <c r="F192" s="17"/>
      <c r="G192" s="16"/>
      <c r="H192" s="17"/>
      <c r="I192" s="17"/>
      <c r="J192" s="17"/>
      <c r="K192" s="17"/>
      <c r="L192" s="16"/>
      <c r="M192" s="17"/>
      <c r="N192" s="17"/>
      <c r="O192" s="17"/>
      <c r="P192" s="17"/>
      <c r="Q192" s="16"/>
      <c r="R192" s="17"/>
      <c r="S192" s="17"/>
      <c r="T192" s="17"/>
      <c r="U192" s="17"/>
      <c r="V192" s="16"/>
      <c r="W192" s="17"/>
      <c r="X192" s="17"/>
      <c r="Y192" s="17"/>
      <c r="Z192" s="17"/>
      <c r="AA192" s="16"/>
      <c r="AB192" s="17"/>
      <c r="AC192" s="17"/>
      <c r="AD192" s="17"/>
      <c r="AE192" s="17"/>
      <c r="AF192" s="16"/>
      <c r="AG192" s="17"/>
      <c r="AH192" s="17"/>
      <c r="AI192" s="17"/>
      <c r="AJ192" s="17"/>
      <c r="AK192" s="16"/>
      <c r="AL192" s="17"/>
      <c r="AM192" s="17"/>
      <c r="AN192" s="17"/>
    </row>
    <row r="193" spans="1:40" ht="15">
      <c r="A193"/>
      <c r="B193"/>
      <c r="C193" s="17"/>
      <c r="D193" s="17"/>
      <c r="E193" s="17"/>
      <c r="F193" s="17"/>
      <c r="G193" s="16"/>
      <c r="H193" s="17"/>
      <c r="I193" s="17"/>
      <c r="J193" s="17"/>
      <c r="K193" s="17"/>
      <c r="L193" s="16"/>
      <c r="M193" s="17"/>
      <c r="N193" s="17"/>
      <c r="O193" s="17"/>
      <c r="P193" s="17"/>
      <c r="Q193" s="16"/>
      <c r="R193" s="17"/>
      <c r="S193" s="17"/>
      <c r="T193" s="17"/>
      <c r="U193" s="17"/>
      <c r="V193" s="16"/>
      <c r="W193" s="17"/>
      <c r="X193" s="17"/>
      <c r="Y193" s="17"/>
      <c r="Z193" s="17"/>
      <c r="AA193" s="16"/>
      <c r="AB193" s="17"/>
      <c r="AC193" s="17"/>
      <c r="AD193" s="17"/>
      <c r="AE193" s="17"/>
      <c r="AF193" s="16"/>
      <c r="AG193" s="17"/>
      <c r="AH193" s="17"/>
      <c r="AI193" s="17"/>
      <c r="AJ193" s="17"/>
      <c r="AK193" s="16"/>
      <c r="AL193" s="17"/>
      <c r="AM193" s="17"/>
      <c r="AN193" s="17"/>
    </row>
    <row r="194" spans="1:40" ht="15">
      <c r="A194"/>
      <c r="B194"/>
      <c r="C194" s="17"/>
      <c r="D194" s="17"/>
      <c r="E194" s="17"/>
      <c r="F194" s="17"/>
      <c r="G194" s="16"/>
      <c r="H194" s="17"/>
      <c r="I194" s="17"/>
      <c r="J194" s="17"/>
      <c r="K194" s="17"/>
      <c r="L194" s="16"/>
      <c r="M194" s="17"/>
      <c r="N194" s="17"/>
      <c r="O194" s="17"/>
      <c r="P194" s="17"/>
      <c r="Q194" s="16"/>
      <c r="R194" s="17"/>
      <c r="S194" s="17"/>
      <c r="T194" s="17"/>
      <c r="U194" s="17"/>
      <c r="V194" s="16"/>
      <c r="W194" s="17"/>
      <c r="X194" s="17"/>
      <c r="Y194" s="17"/>
      <c r="Z194" s="17"/>
      <c r="AA194" s="16"/>
      <c r="AB194" s="17"/>
      <c r="AC194" s="17"/>
      <c r="AD194" s="17"/>
      <c r="AE194" s="17"/>
      <c r="AF194" s="16"/>
      <c r="AG194" s="17"/>
      <c r="AH194" s="17"/>
      <c r="AI194" s="17"/>
      <c r="AJ194" s="17"/>
      <c r="AK194" s="16"/>
      <c r="AL194" s="17"/>
      <c r="AM194" s="17"/>
      <c r="AN194" s="17"/>
    </row>
    <row r="195" spans="1:40" ht="15">
      <c r="A195"/>
      <c r="B195"/>
      <c r="C195" s="17"/>
      <c r="D195" s="17"/>
      <c r="E195" s="17"/>
      <c r="F195" s="17"/>
      <c r="G195" s="16"/>
      <c r="H195" s="17"/>
      <c r="I195" s="17"/>
      <c r="J195" s="17"/>
      <c r="K195" s="17"/>
      <c r="L195" s="16"/>
      <c r="M195" s="17"/>
      <c r="N195" s="17"/>
      <c r="O195" s="17"/>
      <c r="P195" s="17"/>
      <c r="Q195" s="16"/>
      <c r="R195" s="17"/>
      <c r="S195" s="17"/>
      <c r="T195" s="17"/>
      <c r="U195" s="17"/>
      <c r="V195" s="16"/>
      <c r="W195" s="17"/>
      <c r="X195" s="17"/>
      <c r="Y195" s="17"/>
      <c r="Z195" s="17"/>
      <c r="AA195" s="16"/>
      <c r="AB195" s="17"/>
      <c r="AC195" s="17"/>
      <c r="AD195" s="17"/>
      <c r="AE195" s="17"/>
      <c r="AF195" s="16"/>
      <c r="AG195" s="17"/>
      <c r="AH195" s="17"/>
      <c r="AI195" s="17"/>
      <c r="AJ195" s="17"/>
      <c r="AK195" s="16"/>
      <c r="AL195" s="17"/>
      <c r="AM195" s="17"/>
      <c r="AN195" s="17"/>
    </row>
    <row r="196" spans="1:40" ht="15">
      <c r="A196"/>
      <c r="B196"/>
      <c r="C196" s="17"/>
      <c r="D196" s="17"/>
      <c r="E196" s="17"/>
      <c r="F196" s="17"/>
      <c r="G196" s="16"/>
      <c r="H196" s="17"/>
      <c r="I196" s="17"/>
      <c r="J196" s="17"/>
      <c r="K196" s="17"/>
      <c r="L196" s="16"/>
      <c r="M196" s="17"/>
      <c r="N196" s="17"/>
      <c r="O196" s="17"/>
      <c r="P196" s="17"/>
      <c r="Q196" s="16"/>
      <c r="R196" s="17"/>
      <c r="S196" s="17"/>
      <c r="T196" s="17"/>
      <c r="U196" s="17"/>
      <c r="V196" s="16"/>
      <c r="W196" s="17"/>
      <c r="X196" s="17"/>
      <c r="Y196" s="17"/>
      <c r="Z196" s="17"/>
      <c r="AA196" s="16"/>
      <c r="AB196" s="17"/>
      <c r="AC196" s="17"/>
      <c r="AD196" s="17"/>
      <c r="AE196" s="17"/>
      <c r="AF196" s="16"/>
      <c r="AG196" s="17"/>
      <c r="AH196" s="17"/>
      <c r="AI196" s="17"/>
      <c r="AJ196" s="17"/>
      <c r="AK196" s="16"/>
      <c r="AL196" s="17"/>
      <c r="AM196" s="17"/>
      <c r="AN196" s="17"/>
    </row>
    <row r="197" spans="1:40" ht="15">
      <c r="A197"/>
      <c r="B197"/>
      <c r="C197" s="17"/>
      <c r="D197" s="17"/>
      <c r="E197" s="17"/>
      <c r="F197" s="17"/>
      <c r="G197" s="16"/>
      <c r="H197" s="17"/>
      <c r="I197" s="17"/>
      <c r="J197" s="17"/>
      <c r="K197" s="17"/>
      <c r="L197" s="16"/>
      <c r="M197" s="17"/>
      <c r="N197" s="17"/>
      <c r="O197" s="17"/>
      <c r="P197" s="17"/>
      <c r="Q197" s="16"/>
      <c r="R197" s="17"/>
      <c r="S197" s="17"/>
      <c r="T197" s="17"/>
      <c r="U197" s="17"/>
      <c r="V197" s="16"/>
      <c r="W197" s="17"/>
      <c r="X197" s="17"/>
      <c r="Y197" s="17"/>
      <c r="Z197" s="17"/>
      <c r="AA197" s="16"/>
      <c r="AB197" s="17"/>
      <c r="AC197" s="17"/>
      <c r="AD197" s="17"/>
      <c r="AE197" s="17"/>
      <c r="AF197" s="16"/>
      <c r="AG197" s="17"/>
      <c r="AH197" s="17"/>
      <c r="AI197" s="17"/>
      <c r="AJ197" s="17"/>
      <c r="AK197" s="16"/>
      <c r="AL197" s="17"/>
      <c r="AM197" s="17"/>
      <c r="AN197" s="17"/>
    </row>
    <row r="198" spans="1:40" ht="15">
      <c r="A198"/>
      <c r="B198"/>
      <c r="C198" s="17"/>
      <c r="D198" s="17"/>
      <c r="E198" s="17"/>
      <c r="F198" s="17"/>
      <c r="G198" s="16"/>
      <c r="H198" s="17"/>
      <c r="I198" s="17"/>
      <c r="J198" s="17"/>
      <c r="K198" s="17"/>
      <c r="L198" s="16"/>
      <c r="M198" s="17"/>
      <c r="N198" s="17"/>
      <c r="O198" s="17"/>
      <c r="P198" s="17"/>
      <c r="Q198" s="16"/>
      <c r="R198" s="17"/>
      <c r="S198" s="17"/>
      <c r="T198" s="17"/>
      <c r="U198" s="17"/>
      <c r="V198" s="16"/>
      <c r="W198" s="17"/>
      <c r="X198" s="17"/>
      <c r="Y198" s="17"/>
      <c r="Z198" s="17"/>
      <c r="AA198" s="16"/>
      <c r="AB198" s="17"/>
      <c r="AC198" s="17"/>
      <c r="AD198" s="17"/>
      <c r="AE198" s="17"/>
      <c r="AF198" s="16"/>
      <c r="AG198" s="17"/>
      <c r="AH198" s="17"/>
      <c r="AI198" s="17"/>
      <c r="AJ198" s="17"/>
      <c r="AK198" s="16"/>
      <c r="AL198" s="17"/>
      <c r="AM198" s="17"/>
      <c r="AN198" s="17"/>
    </row>
    <row r="199" spans="1:40" ht="15">
      <c r="A199"/>
      <c r="B199"/>
      <c r="C199" s="17"/>
      <c r="D199" s="17"/>
      <c r="E199" s="17"/>
      <c r="F199" s="17"/>
      <c r="G199" s="16"/>
      <c r="H199" s="17"/>
      <c r="I199" s="17"/>
      <c r="J199" s="17"/>
      <c r="K199" s="17"/>
      <c r="L199" s="16"/>
      <c r="M199" s="17"/>
      <c r="N199" s="17"/>
      <c r="O199" s="17"/>
      <c r="P199" s="17"/>
      <c r="Q199" s="16"/>
      <c r="R199" s="17"/>
      <c r="S199" s="17"/>
      <c r="T199" s="17"/>
      <c r="U199" s="17"/>
      <c r="V199" s="16"/>
      <c r="W199" s="17"/>
      <c r="X199" s="17"/>
      <c r="Y199" s="17"/>
      <c r="Z199" s="17"/>
      <c r="AA199" s="16"/>
      <c r="AB199" s="17"/>
      <c r="AC199" s="17"/>
      <c r="AD199" s="17"/>
      <c r="AE199" s="17"/>
      <c r="AF199" s="16"/>
      <c r="AG199" s="17"/>
      <c r="AH199" s="17"/>
      <c r="AI199" s="17"/>
      <c r="AJ199" s="17"/>
      <c r="AK199" s="16"/>
      <c r="AL199" s="17"/>
      <c r="AM199" s="17"/>
      <c r="AN199" s="17"/>
    </row>
    <row r="200" spans="1:40" ht="15">
      <c r="A200"/>
      <c r="B200"/>
      <c r="C200" s="17"/>
      <c r="D200" s="17"/>
      <c r="E200" s="17"/>
      <c r="F200" s="17"/>
      <c r="G200" s="16"/>
      <c r="H200" s="17"/>
      <c r="I200" s="17"/>
      <c r="J200" s="17"/>
      <c r="K200" s="17"/>
      <c r="L200" s="16"/>
      <c r="M200" s="17"/>
      <c r="N200" s="17"/>
      <c r="O200" s="17"/>
      <c r="P200" s="17"/>
      <c r="Q200" s="16"/>
      <c r="R200" s="17"/>
      <c r="S200" s="17"/>
      <c r="T200" s="17"/>
      <c r="U200" s="17"/>
      <c r="V200" s="16"/>
      <c r="W200" s="17"/>
      <c r="X200" s="17"/>
      <c r="Y200" s="17"/>
      <c r="Z200" s="17"/>
      <c r="AA200" s="16"/>
      <c r="AB200" s="17"/>
      <c r="AC200" s="17"/>
      <c r="AD200" s="17"/>
      <c r="AE200" s="17"/>
      <c r="AF200" s="16"/>
      <c r="AG200" s="17"/>
      <c r="AH200" s="17"/>
      <c r="AI200" s="17"/>
      <c r="AJ200" s="17"/>
      <c r="AK200" s="16"/>
      <c r="AL200" s="17"/>
      <c r="AM200" s="17"/>
      <c r="AN200" s="17"/>
    </row>
    <row r="201" spans="1:40" ht="15">
      <c r="A201"/>
      <c r="B201"/>
      <c r="C201" s="17"/>
      <c r="D201" s="17"/>
      <c r="E201" s="17"/>
      <c r="F201" s="17"/>
      <c r="G201" s="16"/>
      <c r="H201" s="17"/>
      <c r="I201" s="17"/>
      <c r="J201" s="17"/>
      <c r="K201" s="17"/>
      <c r="L201" s="16"/>
      <c r="M201" s="17"/>
      <c r="N201" s="17"/>
      <c r="O201" s="17"/>
      <c r="P201" s="17"/>
      <c r="Q201" s="16"/>
      <c r="R201" s="17"/>
      <c r="S201" s="17"/>
      <c r="T201" s="17"/>
      <c r="U201" s="17"/>
      <c r="V201" s="16"/>
      <c r="W201" s="17"/>
      <c r="X201" s="17"/>
      <c r="Y201" s="17"/>
      <c r="Z201" s="17"/>
      <c r="AA201" s="16"/>
      <c r="AB201" s="17"/>
      <c r="AC201" s="17"/>
      <c r="AD201" s="17"/>
      <c r="AE201" s="17"/>
      <c r="AF201" s="16"/>
      <c r="AG201" s="17"/>
      <c r="AH201" s="17"/>
      <c r="AI201" s="17"/>
      <c r="AJ201" s="17"/>
      <c r="AK201" s="16"/>
      <c r="AL201" s="17"/>
      <c r="AM201" s="17"/>
      <c r="AN201" s="17"/>
    </row>
    <row r="202" spans="1:40" ht="15">
      <c r="A202"/>
      <c r="B202"/>
      <c r="C202" s="17"/>
      <c r="D202" s="17"/>
      <c r="E202" s="17"/>
      <c r="F202" s="17"/>
      <c r="G202" s="16"/>
      <c r="H202" s="17"/>
      <c r="I202" s="17"/>
      <c r="J202" s="17"/>
      <c r="K202" s="17"/>
      <c r="L202" s="16"/>
      <c r="M202" s="17"/>
      <c r="N202" s="17"/>
      <c r="O202" s="17"/>
      <c r="P202" s="17"/>
      <c r="Q202" s="16"/>
      <c r="R202" s="17"/>
      <c r="S202" s="17"/>
      <c r="T202" s="17"/>
      <c r="U202" s="17"/>
      <c r="V202" s="16"/>
      <c r="W202" s="17"/>
      <c r="X202" s="17"/>
      <c r="Y202" s="17"/>
      <c r="Z202" s="17"/>
      <c r="AA202" s="16"/>
      <c r="AB202" s="17"/>
      <c r="AC202" s="17"/>
      <c r="AD202" s="17"/>
      <c r="AE202" s="17"/>
      <c r="AF202" s="16"/>
      <c r="AG202" s="17"/>
      <c r="AH202" s="17"/>
      <c r="AI202" s="17"/>
      <c r="AJ202" s="17"/>
      <c r="AK202" s="16"/>
      <c r="AL202" s="17"/>
      <c r="AM202" s="17"/>
      <c r="AN202" s="17"/>
    </row>
    <row r="203" spans="1:40" ht="15">
      <c r="A203"/>
      <c r="B203"/>
      <c r="C203" s="17"/>
      <c r="D203" s="17"/>
      <c r="E203" s="17"/>
      <c r="F203" s="17"/>
      <c r="G203" s="16"/>
      <c r="H203" s="17"/>
      <c r="I203" s="17"/>
      <c r="J203" s="17"/>
      <c r="K203" s="17"/>
      <c r="L203" s="16"/>
      <c r="M203" s="17"/>
      <c r="N203" s="17"/>
      <c r="O203" s="17"/>
      <c r="P203" s="17"/>
      <c r="Q203" s="16"/>
      <c r="R203" s="17"/>
      <c r="S203" s="17"/>
      <c r="T203" s="17"/>
      <c r="U203" s="17"/>
      <c r="V203" s="16"/>
      <c r="W203" s="17"/>
      <c r="X203" s="17"/>
      <c r="Y203" s="17"/>
      <c r="Z203" s="17"/>
      <c r="AA203" s="16"/>
      <c r="AB203" s="17"/>
      <c r="AC203" s="17"/>
      <c r="AD203" s="17"/>
      <c r="AE203" s="17"/>
      <c r="AF203" s="16"/>
      <c r="AG203" s="17"/>
      <c r="AH203" s="17"/>
      <c r="AI203" s="17"/>
      <c r="AJ203" s="17"/>
      <c r="AK203" s="16"/>
      <c r="AL203" s="17"/>
      <c r="AM203" s="17"/>
      <c r="AN203" s="17"/>
    </row>
    <row r="204" spans="1:40" ht="15">
      <c r="A204"/>
      <c r="B204"/>
      <c r="C204" s="17"/>
      <c r="D204" s="17"/>
      <c r="E204" s="17"/>
      <c r="F204" s="17"/>
      <c r="G204" s="16"/>
      <c r="H204" s="17"/>
      <c r="I204" s="17"/>
      <c r="J204" s="17"/>
      <c r="K204" s="17"/>
      <c r="L204" s="16"/>
      <c r="M204" s="17"/>
      <c r="N204" s="17"/>
      <c r="O204" s="17"/>
      <c r="P204" s="17"/>
      <c r="Q204" s="16"/>
      <c r="R204" s="17"/>
      <c r="S204" s="17"/>
      <c r="T204" s="17"/>
      <c r="U204" s="17"/>
      <c r="V204" s="16"/>
      <c r="W204" s="17"/>
      <c r="X204" s="17"/>
      <c r="Y204" s="17"/>
      <c r="Z204" s="17"/>
      <c r="AA204" s="16"/>
      <c r="AB204" s="17"/>
      <c r="AC204" s="17"/>
      <c r="AD204" s="17"/>
      <c r="AE204" s="17"/>
      <c r="AF204" s="16"/>
      <c r="AG204" s="17"/>
      <c r="AH204" s="17"/>
      <c r="AI204" s="17"/>
      <c r="AJ204" s="17"/>
      <c r="AK204" s="16"/>
      <c r="AL204" s="17"/>
      <c r="AM204" s="17"/>
      <c r="AN204" s="17"/>
    </row>
    <row r="205" spans="1:40" ht="15">
      <c r="A205"/>
      <c r="B205"/>
      <c r="C205" s="17"/>
      <c r="D205" s="17"/>
      <c r="E205" s="17"/>
      <c r="F205" s="17"/>
      <c r="G205" s="16"/>
      <c r="H205" s="17"/>
      <c r="I205" s="17"/>
      <c r="J205" s="17"/>
      <c r="K205" s="17"/>
      <c r="L205" s="16"/>
      <c r="M205" s="17"/>
      <c r="N205" s="17"/>
      <c r="O205" s="17"/>
      <c r="P205" s="17"/>
      <c r="Q205" s="16"/>
      <c r="R205" s="17"/>
      <c r="S205" s="17"/>
      <c r="T205" s="17"/>
      <c r="U205" s="17"/>
      <c r="V205" s="16"/>
      <c r="W205" s="17"/>
      <c r="X205" s="17"/>
      <c r="Y205" s="17"/>
      <c r="Z205" s="17"/>
      <c r="AA205" s="16"/>
      <c r="AB205" s="17"/>
      <c r="AC205" s="17"/>
      <c r="AD205" s="17"/>
      <c r="AE205" s="17"/>
      <c r="AF205" s="16"/>
      <c r="AG205" s="17"/>
      <c r="AH205" s="17"/>
      <c r="AI205" s="17"/>
      <c r="AJ205" s="17"/>
      <c r="AK205" s="16"/>
      <c r="AL205" s="17"/>
      <c r="AM205" s="17"/>
      <c r="AN205" s="17"/>
    </row>
    <row r="206" spans="1:40" ht="15">
      <c r="A206"/>
      <c r="B206"/>
      <c r="C206" s="17"/>
      <c r="D206" s="17"/>
      <c r="E206" s="17"/>
      <c r="F206" s="17"/>
      <c r="G206" s="16"/>
      <c r="H206" s="17"/>
      <c r="I206" s="17"/>
      <c r="J206" s="17"/>
      <c r="K206" s="17"/>
      <c r="L206" s="16"/>
      <c r="M206" s="17"/>
      <c r="N206" s="17"/>
      <c r="O206" s="17"/>
      <c r="P206" s="17"/>
      <c r="Q206" s="16"/>
      <c r="R206" s="17"/>
      <c r="S206" s="17"/>
      <c r="T206" s="17"/>
      <c r="U206" s="17"/>
      <c r="V206" s="16"/>
      <c r="W206" s="17"/>
      <c r="X206" s="17"/>
      <c r="Y206" s="17"/>
      <c r="Z206" s="17"/>
      <c r="AA206" s="16"/>
      <c r="AB206" s="17"/>
      <c r="AC206" s="17"/>
      <c r="AD206" s="17"/>
      <c r="AE206" s="17"/>
      <c r="AF206" s="16"/>
      <c r="AG206" s="17"/>
      <c r="AH206" s="17"/>
      <c r="AI206" s="17"/>
      <c r="AJ206" s="17"/>
      <c r="AK206" s="16"/>
      <c r="AL206" s="17"/>
      <c r="AM206" s="17"/>
      <c r="AN206" s="17"/>
    </row>
    <row r="207" spans="1:40" ht="15">
      <c r="A207"/>
      <c r="B207"/>
      <c r="C207" s="17"/>
      <c r="D207" s="17"/>
      <c r="E207" s="17"/>
      <c r="F207" s="17"/>
      <c r="G207" s="16"/>
      <c r="H207" s="17"/>
      <c r="I207" s="17"/>
      <c r="J207" s="17"/>
      <c r="K207" s="17"/>
      <c r="L207" s="16"/>
      <c r="M207" s="17"/>
      <c r="N207" s="17"/>
      <c r="O207" s="17"/>
      <c r="P207" s="17"/>
      <c r="Q207" s="16"/>
      <c r="R207" s="17"/>
      <c r="S207" s="17"/>
      <c r="T207" s="17"/>
      <c r="U207" s="17"/>
      <c r="V207" s="16"/>
      <c r="W207" s="17"/>
      <c r="X207" s="17"/>
      <c r="Y207" s="17"/>
      <c r="Z207" s="17"/>
      <c r="AA207" s="16"/>
      <c r="AB207" s="17"/>
      <c r="AC207" s="17"/>
      <c r="AD207" s="17"/>
      <c r="AE207" s="17"/>
      <c r="AF207" s="16"/>
      <c r="AG207" s="17"/>
      <c r="AH207" s="17"/>
      <c r="AI207" s="17"/>
      <c r="AJ207" s="17"/>
      <c r="AK207" s="16"/>
      <c r="AL207" s="17"/>
      <c r="AM207" s="17"/>
      <c r="AN207" s="17"/>
    </row>
    <row r="208" spans="1:40" ht="15">
      <c r="A208"/>
      <c r="B208"/>
      <c r="C208" s="17"/>
      <c r="D208" s="17"/>
      <c r="E208" s="17"/>
      <c r="F208" s="17"/>
      <c r="G208" s="16"/>
      <c r="H208" s="17"/>
      <c r="I208" s="17"/>
      <c r="J208" s="17"/>
      <c r="K208" s="17"/>
      <c r="L208" s="16"/>
      <c r="M208" s="17"/>
      <c r="N208" s="17"/>
      <c r="O208" s="17"/>
      <c r="P208" s="17"/>
      <c r="Q208" s="16"/>
      <c r="R208" s="17"/>
      <c r="S208" s="17"/>
      <c r="T208" s="17"/>
      <c r="U208" s="17"/>
      <c r="V208" s="16"/>
      <c r="W208" s="17"/>
      <c r="X208" s="17"/>
      <c r="Y208" s="17"/>
      <c r="Z208" s="17"/>
      <c r="AA208" s="16"/>
      <c r="AB208" s="17"/>
      <c r="AC208" s="17"/>
      <c r="AD208" s="17"/>
      <c r="AE208" s="17"/>
      <c r="AF208" s="16"/>
      <c r="AG208" s="17"/>
      <c r="AH208" s="17"/>
      <c r="AI208" s="17"/>
      <c r="AJ208" s="17"/>
      <c r="AK208" s="16"/>
      <c r="AL208" s="17"/>
      <c r="AM208" s="17"/>
      <c r="AN208" s="17"/>
    </row>
    <row r="209" spans="1:40" ht="15">
      <c r="A209"/>
      <c r="B209"/>
      <c r="C209" s="17"/>
      <c r="D209" s="17"/>
      <c r="E209" s="17"/>
      <c r="F209" s="17"/>
      <c r="G209" s="16"/>
      <c r="H209" s="17"/>
      <c r="I209" s="17"/>
      <c r="J209" s="17"/>
      <c r="K209" s="17"/>
      <c r="L209" s="16"/>
      <c r="M209" s="17"/>
      <c r="N209" s="17"/>
      <c r="O209" s="17"/>
      <c r="P209" s="17"/>
      <c r="Q209" s="16"/>
      <c r="R209" s="17"/>
      <c r="S209" s="17"/>
      <c r="T209" s="17"/>
      <c r="U209" s="17"/>
      <c r="V209" s="16"/>
      <c r="W209" s="17"/>
      <c r="X209" s="17"/>
      <c r="Y209" s="17"/>
      <c r="Z209" s="17"/>
      <c r="AA209" s="16"/>
      <c r="AB209" s="17"/>
      <c r="AC209" s="17"/>
      <c r="AD209" s="17"/>
      <c r="AE209" s="17"/>
      <c r="AF209" s="16"/>
      <c r="AG209" s="17"/>
      <c r="AH209" s="17"/>
      <c r="AI209" s="17"/>
      <c r="AJ209" s="17"/>
      <c r="AK209" s="16"/>
      <c r="AL209" s="17"/>
      <c r="AM209" s="17"/>
      <c r="AN209" s="17"/>
    </row>
    <row r="210" spans="1:40" ht="15">
      <c r="A210"/>
      <c r="B210"/>
      <c r="C210" s="17"/>
      <c r="D210" s="17"/>
      <c r="E210" s="17"/>
      <c r="F210" s="17"/>
      <c r="G210" s="16"/>
      <c r="H210" s="17"/>
      <c r="I210" s="17"/>
      <c r="J210" s="17"/>
      <c r="K210" s="17"/>
      <c r="L210" s="16"/>
      <c r="M210" s="17"/>
      <c r="N210" s="17"/>
      <c r="O210" s="17"/>
      <c r="P210" s="17"/>
      <c r="Q210" s="16"/>
      <c r="R210" s="17"/>
      <c r="S210" s="17"/>
      <c r="T210" s="17"/>
      <c r="U210" s="17"/>
      <c r="V210" s="16"/>
      <c r="W210" s="17"/>
      <c r="X210" s="17"/>
      <c r="Y210" s="17"/>
      <c r="Z210" s="17"/>
      <c r="AA210" s="16"/>
      <c r="AB210" s="17"/>
      <c r="AC210" s="17"/>
      <c r="AD210" s="17"/>
      <c r="AE210" s="17"/>
      <c r="AF210" s="16"/>
      <c r="AG210" s="17"/>
      <c r="AH210" s="17"/>
      <c r="AI210" s="17"/>
      <c r="AJ210" s="17"/>
      <c r="AK210" s="16"/>
      <c r="AL210" s="17"/>
      <c r="AM210" s="17"/>
      <c r="AN210" s="17"/>
    </row>
    <row r="211" spans="1:40" ht="15">
      <c r="A211"/>
      <c r="B211"/>
      <c r="C211" s="17"/>
      <c r="D211" s="17"/>
      <c r="E211" s="17"/>
      <c r="F211" s="17"/>
      <c r="G211" s="16"/>
      <c r="H211" s="17"/>
      <c r="I211" s="17"/>
      <c r="J211" s="17"/>
      <c r="K211" s="17"/>
      <c r="L211" s="16"/>
      <c r="M211" s="17"/>
      <c r="N211" s="17"/>
      <c r="O211" s="17"/>
      <c r="P211" s="17"/>
      <c r="Q211" s="16"/>
      <c r="R211" s="17"/>
      <c r="S211" s="17"/>
      <c r="T211" s="17"/>
      <c r="U211" s="17"/>
      <c r="V211" s="16"/>
      <c r="W211" s="17"/>
      <c r="X211" s="17"/>
      <c r="Y211" s="17"/>
      <c r="Z211" s="17"/>
      <c r="AA211" s="16"/>
      <c r="AB211" s="17"/>
      <c r="AC211" s="17"/>
      <c r="AD211" s="17"/>
      <c r="AE211" s="17"/>
      <c r="AF211" s="16"/>
      <c r="AG211" s="17"/>
      <c r="AH211" s="17"/>
      <c r="AI211" s="17"/>
      <c r="AJ211" s="17"/>
      <c r="AK211" s="16"/>
      <c r="AL211" s="17"/>
      <c r="AM211" s="17"/>
      <c r="AN211" s="17"/>
    </row>
    <row r="212" spans="1:40" ht="15">
      <c r="A212"/>
      <c r="B212"/>
      <c r="C212" s="17"/>
      <c r="D212" s="17"/>
      <c r="E212" s="17"/>
      <c r="F212" s="17"/>
      <c r="G212" s="16"/>
      <c r="H212" s="17"/>
      <c r="I212" s="17"/>
      <c r="J212" s="17"/>
      <c r="K212" s="17"/>
      <c r="L212" s="16"/>
      <c r="M212" s="17"/>
      <c r="N212" s="17"/>
      <c r="O212" s="17"/>
      <c r="P212" s="17"/>
      <c r="Q212" s="16"/>
      <c r="R212" s="17"/>
      <c r="S212" s="17"/>
      <c r="T212" s="17"/>
      <c r="U212" s="17"/>
      <c r="V212" s="16"/>
      <c r="W212" s="17"/>
      <c r="X212" s="17"/>
      <c r="Y212" s="17"/>
      <c r="Z212" s="17"/>
      <c r="AA212" s="16"/>
      <c r="AB212" s="17"/>
      <c r="AC212" s="17"/>
      <c r="AD212" s="17"/>
      <c r="AE212" s="17"/>
      <c r="AF212" s="16"/>
      <c r="AG212" s="17"/>
      <c r="AH212" s="17"/>
      <c r="AI212" s="17"/>
      <c r="AJ212" s="17"/>
      <c r="AK212" s="16"/>
      <c r="AL212" s="17"/>
      <c r="AM212" s="17"/>
      <c r="AN212" s="17"/>
    </row>
    <row r="213" spans="1:40" ht="15">
      <c r="A213"/>
      <c r="B213"/>
      <c r="C213" s="17"/>
      <c r="D213" s="17"/>
      <c r="E213" s="17"/>
      <c r="F213" s="17"/>
      <c r="G213" s="16"/>
      <c r="H213" s="17"/>
      <c r="I213" s="17"/>
      <c r="J213" s="17"/>
      <c r="K213" s="17"/>
      <c r="L213" s="16"/>
      <c r="M213" s="17"/>
      <c r="N213" s="17"/>
      <c r="O213" s="17"/>
      <c r="P213" s="17"/>
      <c r="Q213" s="16"/>
      <c r="R213" s="17"/>
      <c r="S213" s="17"/>
      <c r="T213" s="17"/>
      <c r="U213" s="17"/>
      <c r="V213" s="16"/>
      <c r="W213" s="17"/>
      <c r="X213" s="17"/>
      <c r="Y213" s="17"/>
      <c r="Z213" s="17"/>
      <c r="AA213" s="16"/>
      <c r="AB213" s="17"/>
      <c r="AC213" s="17"/>
      <c r="AD213" s="17"/>
      <c r="AE213" s="17"/>
      <c r="AF213" s="16"/>
      <c r="AG213" s="17"/>
      <c r="AH213" s="17"/>
      <c r="AI213" s="17"/>
      <c r="AJ213" s="17"/>
      <c r="AK213" s="16"/>
      <c r="AL213" s="17"/>
      <c r="AM213" s="17"/>
      <c r="AN213" s="17"/>
    </row>
    <row r="214" spans="1:40" ht="15">
      <c r="A214"/>
      <c r="B214"/>
      <c r="C214" s="17"/>
      <c r="D214" s="17"/>
      <c r="E214" s="17"/>
      <c r="F214" s="17"/>
      <c r="G214" s="16"/>
      <c r="H214" s="17"/>
      <c r="I214" s="17"/>
      <c r="J214" s="17"/>
      <c r="K214" s="17"/>
      <c r="L214" s="16"/>
      <c r="M214" s="17"/>
      <c r="N214" s="17"/>
      <c r="O214" s="17"/>
      <c r="P214" s="17"/>
      <c r="Q214" s="16"/>
      <c r="R214" s="17"/>
      <c r="S214" s="17"/>
      <c r="T214" s="17"/>
      <c r="U214" s="17"/>
      <c r="V214" s="16"/>
      <c r="W214" s="17"/>
      <c r="X214" s="17"/>
      <c r="Y214" s="17"/>
      <c r="Z214" s="17"/>
      <c r="AA214" s="16"/>
      <c r="AB214" s="17"/>
      <c r="AC214" s="17"/>
      <c r="AD214" s="17"/>
      <c r="AE214" s="17"/>
      <c r="AF214" s="16"/>
      <c r="AG214" s="17"/>
      <c r="AH214" s="17"/>
      <c r="AI214" s="17"/>
      <c r="AJ214" s="17"/>
      <c r="AK214" s="16"/>
      <c r="AL214" s="17"/>
      <c r="AM214" s="17"/>
      <c r="AN214" s="17"/>
    </row>
    <row r="215" spans="1:40" ht="15">
      <c r="A215"/>
      <c r="B215"/>
      <c r="C215" s="17"/>
      <c r="D215" s="17"/>
      <c r="E215" s="17"/>
      <c r="F215" s="17"/>
      <c r="G215" s="16"/>
      <c r="H215" s="17"/>
      <c r="I215" s="17"/>
      <c r="J215" s="17"/>
      <c r="K215" s="17"/>
      <c r="L215" s="16"/>
      <c r="M215" s="17"/>
      <c r="N215" s="17"/>
      <c r="O215" s="17"/>
      <c r="P215" s="17"/>
      <c r="Q215" s="16"/>
      <c r="R215" s="17"/>
      <c r="S215" s="17"/>
      <c r="T215" s="17"/>
      <c r="U215" s="17"/>
      <c r="V215" s="16"/>
      <c r="W215" s="17"/>
      <c r="X215" s="17"/>
      <c r="Y215" s="17"/>
      <c r="Z215" s="17"/>
      <c r="AA215" s="16"/>
      <c r="AB215" s="17"/>
      <c r="AC215" s="17"/>
      <c r="AD215" s="17"/>
      <c r="AE215" s="17"/>
      <c r="AF215" s="16"/>
      <c r="AG215" s="17"/>
      <c r="AH215" s="17"/>
      <c r="AI215" s="17"/>
      <c r="AJ215" s="17"/>
      <c r="AK215" s="16"/>
      <c r="AL215" s="17"/>
      <c r="AM215" s="17"/>
      <c r="AN215" s="17"/>
    </row>
    <row r="216" spans="1:40" ht="15">
      <c r="A216"/>
      <c r="B216"/>
      <c r="C216" s="17"/>
      <c r="D216" s="17"/>
      <c r="E216" s="17"/>
      <c r="F216" s="17"/>
      <c r="G216" s="16"/>
      <c r="H216" s="17"/>
      <c r="I216" s="17"/>
      <c r="J216" s="17"/>
      <c r="K216" s="17"/>
      <c r="L216" s="16"/>
      <c r="M216" s="17"/>
      <c r="N216" s="17"/>
      <c r="O216" s="17"/>
      <c r="P216" s="17"/>
      <c r="Q216" s="16"/>
      <c r="R216" s="17"/>
      <c r="S216" s="17"/>
      <c r="T216" s="17"/>
      <c r="U216" s="17"/>
      <c r="V216" s="16"/>
      <c r="W216" s="17"/>
      <c r="X216" s="17"/>
      <c r="Y216" s="17"/>
      <c r="Z216" s="17"/>
      <c r="AA216" s="16"/>
      <c r="AB216" s="17"/>
      <c r="AC216" s="17"/>
      <c r="AD216" s="17"/>
      <c r="AE216" s="17"/>
      <c r="AF216" s="16"/>
      <c r="AG216" s="17"/>
      <c r="AH216" s="17"/>
      <c r="AI216" s="17"/>
      <c r="AJ216" s="17"/>
      <c r="AK216" s="16"/>
      <c r="AL216" s="17"/>
      <c r="AM216" s="17"/>
      <c r="AN216" s="17"/>
    </row>
    <row r="217" spans="1:40" ht="15">
      <c r="A217"/>
      <c r="B217"/>
      <c r="C217" s="17"/>
      <c r="D217" s="17"/>
      <c r="E217" s="17"/>
      <c r="F217" s="17"/>
      <c r="G217" s="16"/>
      <c r="H217" s="17"/>
      <c r="I217" s="17"/>
      <c r="J217" s="17"/>
      <c r="K217" s="17"/>
      <c r="L217" s="16"/>
      <c r="M217" s="17"/>
      <c r="N217" s="17"/>
      <c r="O217" s="17"/>
      <c r="P217" s="17"/>
      <c r="Q217" s="16"/>
      <c r="R217" s="17"/>
      <c r="S217" s="17"/>
      <c r="T217" s="17"/>
      <c r="U217" s="17"/>
      <c r="V217" s="16"/>
      <c r="W217" s="17"/>
      <c r="X217" s="17"/>
      <c r="Y217" s="17"/>
      <c r="Z217" s="17"/>
      <c r="AA217" s="16"/>
      <c r="AB217" s="17"/>
      <c r="AC217" s="17"/>
      <c r="AD217" s="17"/>
      <c r="AE217" s="17"/>
      <c r="AF217" s="16"/>
      <c r="AG217" s="17"/>
      <c r="AH217" s="17"/>
      <c r="AI217" s="17"/>
      <c r="AJ217" s="17"/>
      <c r="AK217" s="16"/>
      <c r="AL217" s="17"/>
      <c r="AM217" s="17"/>
      <c r="AN217" s="17"/>
    </row>
    <row r="218" spans="1:40" ht="15">
      <c r="A218"/>
      <c r="B218"/>
      <c r="C218" s="17"/>
      <c r="D218" s="17"/>
      <c r="E218" s="17"/>
      <c r="F218" s="17"/>
      <c r="G218" s="16"/>
      <c r="H218" s="17"/>
      <c r="I218" s="17"/>
      <c r="J218" s="17"/>
      <c r="K218" s="17"/>
      <c r="L218" s="16"/>
      <c r="M218" s="17"/>
      <c r="N218" s="17"/>
      <c r="O218" s="17"/>
      <c r="P218" s="17"/>
      <c r="Q218" s="16"/>
      <c r="R218" s="17"/>
      <c r="S218" s="17"/>
      <c r="T218" s="17"/>
      <c r="U218" s="17"/>
      <c r="V218" s="16"/>
      <c r="W218" s="17"/>
      <c r="X218" s="17"/>
      <c r="Y218" s="17"/>
      <c r="Z218" s="17"/>
      <c r="AA218" s="16"/>
      <c r="AB218" s="17"/>
      <c r="AC218" s="17"/>
      <c r="AD218" s="17"/>
      <c r="AE218" s="17"/>
      <c r="AF218" s="16"/>
      <c r="AG218" s="17"/>
      <c r="AH218" s="17"/>
      <c r="AI218" s="17"/>
      <c r="AJ218" s="17"/>
      <c r="AK218" s="16"/>
      <c r="AL218" s="17"/>
      <c r="AM218" s="17"/>
      <c r="AN218" s="17"/>
    </row>
    <row r="219" spans="1:40" ht="15">
      <c r="A219"/>
      <c r="B219"/>
      <c r="C219" s="17"/>
      <c r="D219" s="17"/>
      <c r="E219" s="17"/>
      <c r="F219" s="17"/>
      <c r="G219" s="16"/>
      <c r="H219" s="17"/>
      <c r="I219" s="17"/>
      <c r="J219" s="17"/>
      <c r="K219" s="17"/>
      <c r="L219" s="16"/>
      <c r="M219" s="17"/>
      <c r="N219" s="17"/>
      <c r="O219" s="17"/>
      <c r="P219" s="17"/>
      <c r="Q219" s="16"/>
      <c r="R219" s="17"/>
      <c r="S219" s="17"/>
      <c r="T219" s="17"/>
      <c r="U219" s="17"/>
      <c r="V219" s="16"/>
      <c r="W219" s="17"/>
      <c r="X219" s="17"/>
      <c r="Y219" s="17"/>
      <c r="Z219" s="17"/>
      <c r="AA219" s="16"/>
      <c r="AB219" s="17"/>
      <c r="AC219" s="17"/>
      <c r="AD219" s="17"/>
      <c r="AE219" s="17"/>
      <c r="AF219" s="16"/>
      <c r="AG219" s="17"/>
      <c r="AH219" s="17"/>
      <c r="AI219" s="17"/>
      <c r="AJ219" s="17"/>
      <c r="AK219" s="16"/>
      <c r="AL219" s="17"/>
      <c r="AM219" s="17"/>
      <c r="AN219" s="17"/>
    </row>
    <row r="220" spans="1:40" ht="15">
      <c r="A220"/>
      <c r="B220"/>
      <c r="C220" s="17"/>
      <c r="D220" s="17"/>
      <c r="E220" s="17"/>
      <c r="F220" s="17"/>
      <c r="G220" s="16"/>
      <c r="H220" s="17"/>
      <c r="I220" s="17"/>
      <c r="J220" s="17"/>
      <c r="K220" s="17"/>
      <c r="L220" s="16"/>
      <c r="M220" s="17"/>
      <c r="N220" s="17"/>
      <c r="O220" s="17"/>
      <c r="P220" s="17"/>
      <c r="Q220" s="16"/>
      <c r="R220" s="17"/>
      <c r="S220" s="17"/>
      <c r="T220" s="17"/>
      <c r="U220" s="17"/>
      <c r="V220" s="16"/>
      <c r="W220" s="17"/>
      <c r="X220" s="17"/>
      <c r="Y220" s="17"/>
      <c r="Z220" s="17"/>
      <c r="AA220" s="16"/>
      <c r="AB220" s="17"/>
      <c r="AC220" s="17"/>
      <c r="AD220" s="17"/>
      <c r="AE220" s="17"/>
      <c r="AF220" s="16"/>
      <c r="AG220" s="17"/>
      <c r="AH220" s="17"/>
      <c r="AI220" s="17"/>
      <c r="AJ220" s="17"/>
      <c r="AK220" s="16"/>
      <c r="AL220" s="17"/>
      <c r="AM220" s="17"/>
      <c r="AN220" s="17"/>
    </row>
    <row r="221" spans="1:40" ht="15">
      <c r="A221"/>
      <c r="B221"/>
      <c r="C221" s="17"/>
      <c r="D221" s="17"/>
      <c r="E221" s="17"/>
      <c r="F221" s="17"/>
      <c r="G221" s="16"/>
      <c r="H221" s="17"/>
      <c r="I221" s="17"/>
      <c r="J221" s="17"/>
      <c r="K221" s="17"/>
      <c r="L221" s="16"/>
      <c r="M221" s="17"/>
      <c r="N221" s="17"/>
      <c r="O221" s="17"/>
      <c r="P221" s="17"/>
      <c r="Q221" s="16"/>
      <c r="R221" s="17"/>
      <c r="S221" s="17"/>
      <c r="T221" s="17"/>
      <c r="U221" s="17"/>
      <c r="V221" s="16"/>
      <c r="W221" s="17"/>
      <c r="X221" s="17"/>
      <c r="Y221" s="17"/>
      <c r="Z221" s="17"/>
      <c r="AA221" s="16"/>
      <c r="AB221" s="17"/>
      <c r="AC221" s="17"/>
      <c r="AD221" s="17"/>
      <c r="AE221" s="17"/>
      <c r="AF221" s="16"/>
      <c r="AG221" s="17"/>
      <c r="AH221" s="17"/>
      <c r="AI221" s="17"/>
      <c r="AJ221" s="17"/>
      <c r="AK221" s="16"/>
      <c r="AL221" s="17"/>
      <c r="AM221" s="17"/>
      <c r="AN221" s="17"/>
    </row>
    <row r="222" spans="1:40" ht="15">
      <c r="A222"/>
      <c r="B222"/>
      <c r="C222" s="17"/>
      <c r="D222" s="17"/>
      <c r="E222" s="17"/>
      <c r="F222" s="17"/>
      <c r="G222" s="16"/>
      <c r="H222" s="17"/>
      <c r="I222" s="17"/>
      <c r="J222" s="17"/>
      <c r="K222" s="17"/>
      <c r="L222" s="16"/>
      <c r="M222" s="17"/>
      <c r="N222" s="17"/>
      <c r="O222" s="17"/>
      <c r="P222" s="17"/>
      <c r="Q222" s="16"/>
      <c r="R222" s="17"/>
      <c r="S222" s="17"/>
      <c r="T222" s="17"/>
      <c r="U222" s="17"/>
      <c r="V222" s="16"/>
      <c r="W222" s="17"/>
      <c r="X222" s="17"/>
      <c r="Y222" s="17"/>
      <c r="Z222" s="17"/>
      <c r="AA222" s="16"/>
      <c r="AB222" s="17"/>
      <c r="AC222" s="17"/>
      <c r="AD222" s="17"/>
      <c r="AE222" s="17"/>
      <c r="AF222" s="16"/>
      <c r="AG222" s="17"/>
      <c r="AH222" s="17"/>
      <c r="AI222" s="17"/>
      <c r="AJ222" s="17"/>
      <c r="AK222" s="16"/>
      <c r="AL222" s="17"/>
      <c r="AM222" s="17"/>
      <c r="AN222" s="17"/>
    </row>
    <row r="223" spans="1:40" ht="15">
      <c r="A223"/>
      <c r="B223"/>
      <c r="C223" s="17"/>
      <c r="D223" s="17"/>
      <c r="E223" s="17"/>
      <c r="F223" s="17"/>
      <c r="G223" s="16"/>
      <c r="H223" s="17"/>
      <c r="I223" s="17"/>
      <c r="J223" s="17"/>
      <c r="K223" s="17"/>
      <c r="L223" s="16"/>
      <c r="M223" s="17"/>
      <c r="N223" s="17"/>
      <c r="O223" s="17"/>
      <c r="P223" s="17"/>
      <c r="Q223" s="16"/>
      <c r="R223" s="17"/>
      <c r="S223" s="17"/>
      <c r="T223" s="17"/>
      <c r="U223" s="17"/>
      <c r="V223" s="16"/>
      <c r="W223" s="17"/>
      <c r="X223" s="17"/>
      <c r="Y223" s="17"/>
      <c r="Z223" s="17"/>
      <c r="AA223" s="16"/>
      <c r="AB223" s="17"/>
      <c r="AC223" s="17"/>
      <c r="AD223" s="17"/>
      <c r="AE223" s="17"/>
      <c r="AF223" s="16"/>
      <c r="AG223" s="17"/>
      <c r="AH223" s="17"/>
      <c r="AI223" s="17"/>
      <c r="AJ223" s="17"/>
      <c r="AK223" s="16"/>
      <c r="AL223" s="17"/>
      <c r="AM223" s="17"/>
      <c r="AN223" s="17"/>
    </row>
    <row r="224" spans="1:40" ht="15">
      <c r="A224"/>
      <c r="B224"/>
      <c r="C224" s="17"/>
      <c r="D224" s="17"/>
      <c r="E224" s="17"/>
      <c r="F224" s="17"/>
      <c r="G224" s="16"/>
      <c r="H224" s="17"/>
      <c r="I224" s="17"/>
      <c r="J224" s="17"/>
      <c r="K224" s="17"/>
      <c r="L224" s="16"/>
      <c r="M224" s="17"/>
      <c r="N224" s="17"/>
      <c r="O224" s="17"/>
      <c r="P224" s="17"/>
      <c r="Q224" s="16"/>
      <c r="R224" s="17"/>
      <c r="S224" s="17"/>
      <c r="T224" s="17"/>
      <c r="U224" s="17"/>
      <c r="V224" s="16"/>
      <c r="W224" s="17"/>
      <c r="X224" s="17"/>
      <c r="Y224" s="17"/>
      <c r="Z224" s="17"/>
      <c r="AA224" s="16"/>
      <c r="AB224" s="17"/>
      <c r="AC224" s="17"/>
      <c r="AD224" s="17"/>
      <c r="AE224" s="17"/>
      <c r="AF224" s="16"/>
      <c r="AG224" s="17"/>
      <c r="AH224" s="17"/>
      <c r="AI224" s="17"/>
      <c r="AJ224" s="17"/>
      <c r="AK224" s="16"/>
      <c r="AL224" s="17"/>
      <c r="AM224" s="17"/>
      <c r="AN224" s="17"/>
    </row>
    <row r="225" spans="1:40" ht="15">
      <c r="A225"/>
      <c r="B225"/>
      <c r="C225" s="17"/>
      <c r="D225" s="17"/>
      <c r="E225" s="17"/>
      <c r="F225" s="17"/>
      <c r="G225" s="16"/>
      <c r="H225" s="17"/>
      <c r="I225" s="17"/>
      <c r="J225" s="17"/>
      <c r="K225" s="17"/>
      <c r="L225" s="16"/>
      <c r="M225" s="17"/>
      <c r="N225" s="17"/>
      <c r="O225" s="17"/>
      <c r="P225" s="17"/>
      <c r="Q225" s="16"/>
      <c r="R225" s="17"/>
      <c r="S225" s="17"/>
      <c r="T225" s="17"/>
      <c r="U225" s="17"/>
      <c r="V225" s="16"/>
      <c r="W225" s="17"/>
      <c r="X225" s="17"/>
      <c r="Y225" s="17"/>
      <c r="Z225" s="17"/>
      <c r="AA225" s="16"/>
      <c r="AB225" s="17"/>
      <c r="AC225" s="17"/>
      <c r="AD225" s="17"/>
      <c r="AE225" s="17"/>
      <c r="AF225" s="16"/>
      <c r="AG225" s="17"/>
      <c r="AH225" s="17"/>
      <c r="AI225" s="17"/>
      <c r="AJ225" s="17"/>
      <c r="AK225" s="16"/>
      <c r="AL225" s="17"/>
      <c r="AM225" s="17"/>
      <c r="AN225" s="17"/>
    </row>
    <row r="226" spans="1:40" ht="15">
      <c r="A226"/>
      <c r="B226"/>
      <c r="C226" s="17"/>
      <c r="D226" s="17"/>
      <c r="E226" s="17"/>
      <c r="F226" s="17"/>
      <c r="G226" s="16"/>
      <c r="H226" s="17"/>
      <c r="I226" s="17"/>
      <c r="J226" s="17"/>
      <c r="K226" s="17"/>
      <c r="L226" s="16"/>
      <c r="M226" s="17"/>
      <c r="N226" s="17"/>
      <c r="O226" s="17"/>
      <c r="P226" s="17"/>
      <c r="Q226" s="16"/>
      <c r="R226" s="17"/>
      <c r="S226" s="17"/>
      <c r="T226" s="17"/>
      <c r="U226" s="17"/>
      <c r="V226" s="16"/>
      <c r="W226" s="17"/>
      <c r="X226" s="17"/>
      <c r="Y226" s="17"/>
      <c r="Z226" s="17"/>
      <c r="AA226" s="16"/>
      <c r="AB226" s="17"/>
      <c r="AC226" s="17"/>
      <c r="AD226" s="17"/>
      <c r="AE226" s="17"/>
      <c r="AF226" s="16"/>
      <c r="AG226" s="17"/>
      <c r="AH226" s="17"/>
      <c r="AI226" s="17"/>
      <c r="AJ226" s="17"/>
      <c r="AK226" s="16"/>
      <c r="AL226" s="17"/>
      <c r="AM226" s="17"/>
      <c r="AN226" s="17"/>
    </row>
    <row r="227" spans="1:40" ht="15">
      <c r="A227"/>
      <c r="B227"/>
      <c r="C227" s="17"/>
      <c r="D227" s="17"/>
      <c r="E227" s="17"/>
      <c r="F227" s="17"/>
      <c r="G227" s="16"/>
      <c r="H227" s="17"/>
      <c r="I227" s="17"/>
      <c r="J227" s="17"/>
      <c r="K227" s="17"/>
      <c r="L227" s="16"/>
      <c r="M227" s="17"/>
      <c r="N227" s="17"/>
      <c r="O227" s="17"/>
      <c r="P227" s="17"/>
      <c r="Q227" s="16"/>
      <c r="R227" s="17"/>
      <c r="S227" s="17"/>
      <c r="T227" s="17"/>
      <c r="U227" s="17"/>
      <c r="V227" s="16"/>
      <c r="W227" s="17"/>
      <c r="X227" s="17"/>
      <c r="Y227" s="17"/>
      <c r="Z227" s="17"/>
      <c r="AA227" s="16"/>
      <c r="AB227" s="17"/>
      <c r="AC227" s="17"/>
      <c r="AD227" s="17"/>
      <c r="AE227" s="17"/>
      <c r="AF227" s="16"/>
      <c r="AG227" s="17"/>
      <c r="AH227" s="17"/>
      <c r="AI227" s="17"/>
      <c r="AJ227" s="17"/>
      <c r="AK227" s="16"/>
      <c r="AL227" s="17"/>
      <c r="AM227" s="17"/>
      <c r="AN227" s="17"/>
    </row>
    <row r="228" spans="1:40" ht="15">
      <c r="A228"/>
      <c r="B228"/>
      <c r="C228" s="17"/>
      <c r="D228" s="17"/>
      <c r="E228" s="17"/>
      <c r="F228" s="17"/>
      <c r="G228" s="16"/>
      <c r="H228" s="17"/>
      <c r="I228" s="17"/>
      <c r="J228" s="17"/>
      <c r="K228" s="17"/>
      <c r="L228" s="16"/>
      <c r="M228" s="17"/>
      <c r="N228" s="17"/>
      <c r="O228" s="17"/>
      <c r="P228" s="17"/>
      <c r="Q228" s="16"/>
      <c r="R228" s="17"/>
      <c r="S228" s="17"/>
      <c r="T228" s="17"/>
      <c r="U228" s="17"/>
      <c r="V228" s="16"/>
      <c r="W228" s="17"/>
      <c r="X228" s="17"/>
      <c r="Y228" s="17"/>
      <c r="Z228" s="17"/>
      <c r="AA228" s="16"/>
      <c r="AB228" s="17"/>
      <c r="AC228" s="17"/>
      <c r="AD228" s="17"/>
      <c r="AE228" s="17"/>
      <c r="AF228" s="16"/>
      <c r="AG228" s="17"/>
      <c r="AH228" s="17"/>
      <c r="AI228" s="17"/>
      <c r="AJ228" s="17"/>
      <c r="AK228" s="16"/>
      <c r="AL228" s="17"/>
      <c r="AM228" s="17"/>
      <c r="AN228" s="17"/>
    </row>
    <row r="229" spans="1:40" ht="15">
      <c r="A229"/>
      <c r="B229"/>
      <c r="C229" s="17"/>
      <c r="D229" s="17"/>
      <c r="E229" s="17"/>
      <c r="F229" s="17"/>
      <c r="G229" s="16"/>
      <c r="H229" s="17"/>
      <c r="I229" s="17"/>
      <c r="J229" s="17"/>
      <c r="K229" s="17"/>
      <c r="L229" s="16"/>
      <c r="M229" s="17"/>
      <c r="N229" s="17"/>
      <c r="O229" s="17"/>
      <c r="P229" s="17"/>
      <c r="Q229" s="16"/>
      <c r="R229" s="17"/>
      <c r="S229" s="17"/>
      <c r="T229" s="17"/>
      <c r="U229" s="17"/>
      <c r="V229" s="16"/>
      <c r="W229" s="17"/>
      <c r="X229" s="17"/>
      <c r="Y229" s="17"/>
      <c r="Z229" s="17"/>
      <c r="AA229" s="16"/>
      <c r="AB229" s="17"/>
      <c r="AC229" s="17"/>
      <c r="AD229" s="17"/>
      <c r="AE229" s="17"/>
      <c r="AF229" s="16"/>
      <c r="AG229" s="17"/>
      <c r="AH229" s="17"/>
      <c r="AI229" s="17"/>
      <c r="AJ229" s="17"/>
      <c r="AK229" s="16"/>
      <c r="AL229" s="17"/>
      <c r="AM229" s="17"/>
      <c r="AN229" s="17"/>
    </row>
    <row r="230" spans="1:40" ht="15">
      <c r="A230"/>
      <c r="B230"/>
      <c r="C230" s="17"/>
      <c r="D230" s="17"/>
      <c r="E230" s="17"/>
      <c r="F230" s="17"/>
      <c r="G230" s="16"/>
      <c r="H230" s="17"/>
      <c r="I230" s="17"/>
      <c r="J230" s="17"/>
      <c r="K230" s="17"/>
      <c r="L230" s="16"/>
      <c r="M230" s="17"/>
      <c r="N230" s="17"/>
      <c r="O230" s="17"/>
      <c r="P230" s="17"/>
      <c r="Q230" s="16"/>
      <c r="R230" s="17"/>
      <c r="S230" s="17"/>
      <c r="T230" s="17"/>
      <c r="U230" s="17"/>
      <c r="V230" s="16"/>
      <c r="W230" s="17"/>
      <c r="X230" s="17"/>
      <c r="Y230" s="17"/>
      <c r="Z230" s="17"/>
      <c r="AA230" s="16"/>
      <c r="AB230" s="17"/>
      <c r="AC230" s="17"/>
      <c r="AD230" s="17"/>
      <c r="AE230" s="17"/>
      <c r="AF230" s="16"/>
      <c r="AG230" s="17"/>
      <c r="AH230" s="17"/>
      <c r="AI230" s="17"/>
      <c r="AJ230" s="17"/>
      <c r="AK230" s="16"/>
      <c r="AL230" s="17"/>
      <c r="AM230" s="17"/>
      <c r="AN230" s="17"/>
    </row>
    <row r="231" spans="1:40" ht="15">
      <c r="A231"/>
      <c r="B231"/>
      <c r="C231" s="17"/>
      <c r="D231" s="17"/>
      <c r="E231" s="17"/>
      <c r="F231" s="17"/>
      <c r="G231" s="16"/>
      <c r="H231" s="17"/>
      <c r="I231" s="17"/>
      <c r="J231" s="17"/>
      <c r="K231" s="17"/>
      <c r="L231" s="16"/>
      <c r="M231" s="17"/>
      <c r="N231" s="17"/>
      <c r="O231" s="17"/>
      <c r="P231" s="17"/>
      <c r="Q231" s="16"/>
      <c r="R231" s="17"/>
      <c r="S231" s="17"/>
      <c r="T231" s="17"/>
      <c r="U231" s="17"/>
      <c r="V231" s="16"/>
      <c r="W231" s="17"/>
      <c r="X231" s="17"/>
      <c r="Y231" s="17"/>
      <c r="Z231" s="17"/>
      <c r="AA231" s="16"/>
      <c r="AB231" s="17"/>
      <c r="AC231" s="17"/>
      <c r="AD231" s="17"/>
      <c r="AE231" s="17"/>
      <c r="AF231" s="16"/>
      <c r="AG231" s="17"/>
      <c r="AH231" s="17"/>
      <c r="AI231" s="17"/>
      <c r="AJ231" s="17"/>
      <c r="AK231" s="16"/>
      <c r="AL231" s="17"/>
      <c r="AM231" s="17"/>
      <c r="AN231" s="17"/>
    </row>
    <row r="232" spans="1:40" ht="15">
      <c r="A232"/>
      <c r="B232"/>
      <c r="C232" s="17"/>
      <c r="D232" s="17"/>
      <c r="E232" s="17"/>
      <c r="F232" s="17"/>
      <c r="G232" s="16"/>
      <c r="H232" s="17"/>
      <c r="I232" s="17"/>
      <c r="J232" s="17"/>
      <c r="K232" s="17"/>
      <c r="L232" s="16"/>
      <c r="M232" s="17"/>
      <c r="N232" s="17"/>
      <c r="O232" s="17"/>
      <c r="P232" s="17"/>
      <c r="Q232" s="16"/>
      <c r="R232" s="17"/>
      <c r="S232" s="17"/>
      <c r="T232" s="17"/>
      <c r="U232" s="17"/>
      <c r="V232" s="16"/>
      <c r="W232" s="17"/>
      <c r="X232" s="17"/>
      <c r="Y232" s="17"/>
      <c r="Z232" s="17"/>
      <c r="AA232" s="16"/>
      <c r="AB232" s="17"/>
      <c r="AC232" s="17"/>
      <c r="AD232" s="17"/>
      <c r="AE232" s="17"/>
      <c r="AF232" s="16"/>
      <c r="AG232" s="17"/>
      <c r="AH232" s="17"/>
      <c r="AI232" s="17"/>
      <c r="AJ232" s="17"/>
      <c r="AK232" s="16"/>
      <c r="AL232" s="17"/>
      <c r="AM232" s="17"/>
      <c r="AN232" s="17"/>
    </row>
    <row r="233" spans="1:40" ht="15">
      <c r="A233"/>
      <c r="B233"/>
      <c r="C233" s="17"/>
      <c r="D233" s="17"/>
      <c r="E233" s="17"/>
      <c r="F233" s="17"/>
      <c r="G233" s="16"/>
      <c r="H233" s="17"/>
      <c r="I233" s="17"/>
      <c r="J233" s="17"/>
      <c r="K233" s="17"/>
      <c r="L233" s="16"/>
      <c r="M233" s="17"/>
      <c r="N233" s="17"/>
      <c r="O233" s="17"/>
      <c r="P233" s="17"/>
      <c r="Q233" s="16"/>
      <c r="R233" s="17"/>
      <c r="S233" s="17"/>
      <c r="T233" s="17"/>
      <c r="U233" s="17"/>
      <c r="V233" s="16"/>
      <c r="W233" s="17"/>
      <c r="X233" s="17"/>
      <c r="Y233" s="17"/>
      <c r="Z233" s="17"/>
      <c r="AA233" s="16"/>
      <c r="AB233" s="17"/>
      <c r="AC233" s="17"/>
      <c r="AD233" s="17"/>
      <c r="AE233" s="17"/>
      <c r="AF233" s="16"/>
      <c r="AG233" s="17"/>
      <c r="AH233" s="17"/>
      <c r="AI233" s="17"/>
      <c r="AJ233" s="17"/>
      <c r="AK233" s="16"/>
      <c r="AL233" s="17"/>
      <c r="AM233" s="17"/>
      <c r="AN233" s="17"/>
    </row>
    <row r="234" spans="1:40" ht="15">
      <c r="A234"/>
      <c r="B234"/>
      <c r="C234" s="17"/>
      <c r="D234" s="17"/>
      <c r="E234" s="17"/>
      <c r="F234" s="17"/>
      <c r="G234" s="16"/>
      <c r="H234" s="17"/>
      <c r="I234" s="17"/>
      <c r="J234" s="17"/>
      <c r="K234" s="17"/>
      <c r="L234" s="16"/>
      <c r="M234" s="17"/>
      <c r="N234" s="17"/>
      <c r="O234" s="17"/>
      <c r="P234" s="17"/>
      <c r="Q234" s="16"/>
      <c r="R234" s="17"/>
      <c r="S234" s="17"/>
      <c r="T234" s="17"/>
      <c r="U234" s="17"/>
      <c r="V234" s="16"/>
      <c r="W234" s="17"/>
      <c r="X234" s="17"/>
      <c r="Y234" s="17"/>
      <c r="Z234" s="17"/>
      <c r="AA234" s="16"/>
      <c r="AB234" s="17"/>
      <c r="AC234" s="17"/>
      <c r="AD234" s="17"/>
      <c r="AE234" s="17"/>
      <c r="AF234" s="16"/>
      <c r="AG234" s="17"/>
      <c r="AH234" s="17"/>
      <c r="AI234" s="17"/>
      <c r="AJ234" s="17"/>
      <c r="AK234" s="16"/>
      <c r="AL234" s="17"/>
      <c r="AM234" s="17"/>
      <c r="AN234" s="17"/>
    </row>
    <row r="235" spans="1:40" ht="15">
      <c r="A235"/>
      <c r="B235"/>
      <c r="C235" s="17"/>
      <c r="D235" s="17"/>
      <c r="E235" s="17"/>
      <c r="F235" s="17"/>
      <c r="G235" s="16"/>
      <c r="H235" s="17"/>
      <c r="I235" s="17"/>
      <c r="J235" s="17"/>
      <c r="K235" s="17"/>
      <c r="L235" s="16"/>
      <c r="M235" s="17"/>
      <c r="N235" s="17"/>
      <c r="O235" s="17"/>
      <c r="P235" s="17"/>
      <c r="Q235" s="16"/>
      <c r="R235" s="17"/>
      <c r="S235" s="17"/>
      <c r="T235" s="17"/>
      <c r="U235" s="17"/>
      <c r="V235" s="16"/>
      <c r="W235" s="17"/>
      <c r="X235" s="17"/>
      <c r="Y235" s="17"/>
      <c r="Z235" s="17"/>
      <c r="AA235" s="16"/>
      <c r="AB235" s="17"/>
      <c r="AC235" s="17"/>
      <c r="AD235" s="17"/>
      <c r="AE235" s="17"/>
      <c r="AF235" s="16"/>
      <c r="AG235" s="17"/>
      <c r="AH235" s="17"/>
      <c r="AI235" s="17"/>
      <c r="AJ235" s="17"/>
      <c r="AK235" s="16"/>
      <c r="AL235" s="17"/>
      <c r="AM235" s="17"/>
      <c r="AN235" s="17"/>
    </row>
    <row r="236" spans="1:40" ht="15">
      <c r="A236"/>
      <c r="B236"/>
      <c r="C236" s="17"/>
      <c r="D236" s="17"/>
      <c r="E236" s="17"/>
      <c r="F236" s="17"/>
      <c r="G236" s="16"/>
      <c r="H236" s="17"/>
      <c r="I236" s="17"/>
      <c r="J236" s="17"/>
      <c r="K236" s="17"/>
      <c r="L236" s="16"/>
      <c r="M236" s="17"/>
      <c r="N236" s="17"/>
      <c r="O236" s="17"/>
      <c r="P236" s="17"/>
      <c r="Q236" s="16"/>
      <c r="R236" s="17"/>
      <c r="S236" s="17"/>
      <c r="T236" s="17"/>
      <c r="U236" s="17"/>
      <c r="V236" s="16"/>
      <c r="W236" s="17"/>
      <c r="X236" s="17"/>
      <c r="Y236" s="17"/>
      <c r="Z236" s="17"/>
      <c r="AA236" s="16"/>
      <c r="AB236" s="17"/>
      <c r="AC236" s="17"/>
      <c r="AD236" s="17"/>
      <c r="AE236" s="17"/>
      <c r="AF236" s="16"/>
      <c r="AG236" s="17"/>
      <c r="AH236" s="17"/>
      <c r="AI236" s="17"/>
      <c r="AJ236" s="17"/>
      <c r="AK236" s="16"/>
      <c r="AL236" s="17"/>
      <c r="AM236" s="17"/>
      <c r="AN236" s="17"/>
    </row>
    <row r="237" spans="1:40" ht="15">
      <c r="A237"/>
      <c r="B237"/>
      <c r="C237" s="17"/>
      <c r="D237" s="17"/>
      <c r="E237" s="17"/>
      <c r="F237" s="17"/>
      <c r="G237" s="16"/>
      <c r="H237" s="17"/>
      <c r="I237" s="17"/>
      <c r="J237" s="17"/>
      <c r="K237" s="17"/>
      <c r="L237" s="16"/>
      <c r="M237" s="17"/>
      <c r="N237" s="17"/>
      <c r="O237" s="17"/>
      <c r="P237" s="17"/>
      <c r="Q237" s="16"/>
      <c r="R237" s="17"/>
      <c r="S237" s="17"/>
      <c r="T237" s="17"/>
      <c r="U237" s="17"/>
      <c r="V237" s="16"/>
      <c r="W237" s="17"/>
      <c r="X237" s="17"/>
      <c r="Y237" s="17"/>
      <c r="Z237" s="17"/>
      <c r="AA237" s="16"/>
      <c r="AB237" s="17"/>
      <c r="AC237" s="17"/>
      <c r="AD237" s="17"/>
      <c r="AE237" s="17"/>
      <c r="AF237" s="16"/>
      <c r="AG237" s="17"/>
      <c r="AH237" s="17"/>
      <c r="AI237" s="17"/>
      <c r="AJ237" s="17"/>
      <c r="AK237" s="16"/>
      <c r="AL237" s="17"/>
      <c r="AM237" s="17"/>
      <c r="AN237" s="17"/>
    </row>
    <row r="238" spans="1:40" ht="15">
      <c r="A238"/>
      <c r="B238"/>
      <c r="C238" s="17"/>
      <c r="D238" s="17"/>
      <c r="E238" s="17"/>
      <c r="F238" s="17"/>
      <c r="G238" s="16"/>
      <c r="H238" s="17"/>
      <c r="I238" s="17"/>
      <c r="J238" s="17"/>
      <c r="K238" s="17"/>
      <c r="L238" s="16"/>
      <c r="M238" s="17"/>
      <c r="N238" s="17"/>
      <c r="O238" s="17"/>
      <c r="P238" s="17"/>
      <c r="Q238" s="16"/>
      <c r="R238" s="17"/>
      <c r="S238" s="17"/>
      <c r="T238" s="17"/>
      <c r="U238" s="17"/>
      <c r="V238" s="16"/>
      <c r="W238" s="17"/>
      <c r="X238" s="17"/>
      <c r="Y238" s="17"/>
      <c r="Z238" s="17"/>
      <c r="AA238" s="16"/>
      <c r="AB238" s="17"/>
      <c r="AC238" s="17"/>
      <c r="AD238" s="17"/>
      <c r="AE238" s="17"/>
      <c r="AF238" s="16"/>
      <c r="AG238" s="17"/>
      <c r="AH238" s="17"/>
      <c r="AI238" s="17"/>
      <c r="AJ238" s="17"/>
      <c r="AK238" s="16"/>
      <c r="AL238" s="17"/>
      <c r="AM238" s="17"/>
      <c r="AN238" s="17"/>
    </row>
    <row r="239" spans="1:40" ht="15">
      <c r="A239"/>
      <c r="B239"/>
      <c r="C239" s="17"/>
      <c r="D239" s="17"/>
      <c r="E239" s="17"/>
      <c r="F239" s="17"/>
      <c r="G239" s="16"/>
      <c r="H239" s="17"/>
      <c r="I239" s="17"/>
      <c r="J239" s="17"/>
      <c r="K239" s="17"/>
      <c r="L239" s="16"/>
      <c r="M239" s="17"/>
      <c r="N239" s="17"/>
      <c r="O239" s="17"/>
      <c r="P239" s="17"/>
      <c r="Q239" s="16"/>
      <c r="R239" s="17"/>
      <c r="S239" s="17"/>
      <c r="T239" s="17"/>
      <c r="U239" s="17"/>
      <c r="V239" s="16"/>
      <c r="W239" s="17"/>
      <c r="X239" s="17"/>
      <c r="Y239" s="17"/>
      <c r="Z239" s="17"/>
      <c r="AA239" s="16"/>
      <c r="AB239" s="17"/>
      <c r="AC239" s="17"/>
      <c r="AD239" s="17"/>
      <c r="AE239" s="17"/>
      <c r="AF239" s="16"/>
      <c r="AG239" s="17"/>
      <c r="AH239" s="17"/>
      <c r="AI239" s="17"/>
      <c r="AJ239" s="17"/>
      <c r="AK239" s="16"/>
      <c r="AL239" s="17"/>
      <c r="AM239" s="17"/>
      <c r="AN239" s="17"/>
    </row>
    <row r="240" spans="1:40" ht="15">
      <c r="A240"/>
      <c r="B240"/>
      <c r="C240" s="17"/>
      <c r="D240" s="17"/>
      <c r="E240" s="17"/>
      <c r="F240" s="17"/>
      <c r="G240" s="16"/>
      <c r="H240" s="17"/>
      <c r="I240" s="17"/>
      <c r="J240" s="17"/>
      <c r="K240" s="17"/>
      <c r="L240" s="16"/>
      <c r="M240" s="17"/>
      <c r="N240" s="17"/>
      <c r="O240" s="17"/>
      <c r="P240" s="17"/>
      <c r="Q240" s="16"/>
      <c r="R240" s="17"/>
      <c r="S240" s="17"/>
      <c r="T240" s="17"/>
      <c r="U240" s="17"/>
      <c r="V240" s="16"/>
      <c r="W240" s="17"/>
      <c r="X240" s="17"/>
      <c r="Y240" s="17"/>
      <c r="Z240" s="17"/>
      <c r="AA240" s="16"/>
      <c r="AB240" s="17"/>
      <c r="AC240" s="17"/>
      <c r="AD240" s="17"/>
      <c r="AE240" s="17"/>
      <c r="AF240" s="16"/>
      <c r="AG240" s="17"/>
      <c r="AH240" s="17"/>
      <c r="AI240" s="17"/>
      <c r="AJ240" s="17"/>
      <c r="AK240" s="16"/>
      <c r="AL240" s="17"/>
      <c r="AM240" s="17"/>
      <c r="AN240" s="17"/>
    </row>
    <row r="241" spans="1:40" ht="15">
      <c r="A241"/>
      <c r="B241"/>
      <c r="C241" s="17"/>
      <c r="D241" s="17"/>
      <c r="E241" s="17"/>
      <c r="F241" s="17"/>
      <c r="G241" s="16"/>
      <c r="H241" s="17"/>
      <c r="I241" s="17"/>
      <c r="J241" s="17"/>
      <c r="K241" s="17"/>
      <c r="L241" s="16"/>
      <c r="M241" s="17"/>
      <c r="N241" s="17"/>
      <c r="O241" s="17"/>
      <c r="P241" s="17"/>
      <c r="Q241" s="16"/>
      <c r="R241" s="17"/>
      <c r="S241" s="17"/>
      <c r="T241" s="17"/>
      <c r="U241" s="17"/>
      <c r="V241" s="16"/>
      <c r="W241" s="17"/>
      <c r="X241" s="17"/>
      <c r="Y241" s="17"/>
      <c r="Z241" s="17"/>
      <c r="AA241" s="16"/>
      <c r="AB241" s="17"/>
      <c r="AC241" s="17"/>
      <c r="AD241" s="17"/>
      <c r="AE241" s="17"/>
      <c r="AF241" s="16"/>
      <c r="AG241" s="17"/>
      <c r="AH241" s="17"/>
      <c r="AI241" s="17"/>
      <c r="AJ241" s="17"/>
      <c r="AK241" s="16"/>
      <c r="AL241" s="17"/>
      <c r="AM241" s="17"/>
      <c r="AN241" s="17"/>
    </row>
    <row r="242" spans="1:40" ht="15">
      <c r="A242"/>
      <c r="B242"/>
      <c r="C242" s="17"/>
      <c r="D242" s="17"/>
      <c r="E242" s="17"/>
      <c r="F242" s="17"/>
      <c r="G242" s="16"/>
      <c r="H242" s="17"/>
      <c r="I242" s="17"/>
      <c r="J242" s="17"/>
      <c r="K242" s="17"/>
      <c r="L242" s="16"/>
      <c r="M242" s="17"/>
      <c r="N242" s="17"/>
      <c r="O242" s="17"/>
      <c r="P242" s="17"/>
      <c r="Q242" s="16"/>
      <c r="R242" s="17"/>
      <c r="S242" s="17"/>
      <c r="T242" s="17"/>
      <c r="U242" s="17"/>
      <c r="V242" s="16"/>
      <c r="W242" s="17"/>
      <c r="X242" s="17"/>
      <c r="Y242" s="17"/>
      <c r="Z242" s="17"/>
      <c r="AA242" s="16"/>
      <c r="AB242" s="17"/>
      <c r="AC242" s="17"/>
      <c r="AD242" s="17"/>
      <c r="AE242" s="17"/>
      <c r="AF242" s="16"/>
      <c r="AG242" s="17"/>
      <c r="AH242" s="17"/>
      <c r="AI242" s="17"/>
      <c r="AJ242" s="17"/>
      <c r="AK242" s="16"/>
      <c r="AL242" s="17"/>
      <c r="AM242" s="17"/>
      <c r="AN242" s="17"/>
    </row>
    <row r="243" spans="1:40" ht="15">
      <c r="A243"/>
      <c r="B243"/>
      <c r="C243" s="17"/>
      <c r="D243" s="17"/>
      <c r="E243" s="17"/>
      <c r="F243" s="17"/>
      <c r="G243" s="16"/>
      <c r="H243" s="17"/>
      <c r="I243" s="17"/>
      <c r="J243" s="17"/>
      <c r="K243" s="17"/>
      <c r="L243" s="16"/>
      <c r="M243" s="17"/>
      <c r="N243" s="17"/>
      <c r="O243" s="17"/>
      <c r="P243" s="17"/>
      <c r="Q243" s="16"/>
      <c r="R243" s="17"/>
      <c r="S243" s="17"/>
      <c r="T243" s="17"/>
      <c r="U243" s="17"/>
      <c r="V243" s="16"/>
      <c r="W243" s="17"/>
      <c r="X243" s="17"/>
      <c r="Y243" s="17"/>
      <c r="Z243" s="17"/>
      <c r="AA243" s="16"/>
      <c r="AB243" s="17"/>
      <c r="AC243" s="17"/>
      <c r="AD243" s="17"/>
      <c r="AE243" s="17"/>
      <c r="AF243" s="16"/>
      <c r="AG243" s="17"/>
      <c r="AH243" s="17"/>
      <c r="AI243" s="17"/>
      <c r="AJ243" s="17"/>
      <c r="AK243" s="16"/>
      <c r="AL243" s="17"/>
      <c r="AM243" s="17"/>
      <c r="AN243" s="17"/>
    </row>
    <row r="244" spans="1:40" ht="15">
      <c r="A244"/>
      <c r="B244"/>
      <c r="C244" s="17"/>
      <c r="D244" s="17"/>
      <c r="E244" s="17"/>
      <c r="F244" s="17"/>
      <c r="G244" s="16"/>
      <c r="H244" s="17"/>
      <c r="I244" s="17"/>
      <c r="J244" s="17"/>
      <c r="K244" s="17"/>
      <c r="L244" s="16"/>
      <c r="M244" s="17"/>
      <c r="N244" s="17"/>
      <c r="O244" s="17"/>
      <c r="P244" s="17"/>
      <c r="Q244" s="16"/>
      <c r="R244" s="17"/>
      <c r="S244" s="17"/>
      <c r="T244" s="17"/>
      <c r="U244" s="17"/>
      <c r="V244" s="16"/>
      <c r="W244" s="17"/>
      <c r="X244" s="17"/>
      <c r="Y244" s="17"/>
      <c r="Z244" s="17"/>
      <c r="AA244" s="16"/>
      <c r="AB244" s="17"/>
      <c r="AC244" s="17"/>
      <c r="AD244" s="17"/>
      <c r="AE244" s="17"/>
      <c r="AF244" s="16"/>
      <c r="AG244" s="17"/>
      <c r="AH244" s="17"/>
      <c r="AI244" s="17"/>
      <c r="AJ244" s="17"/>
      <c r="AK244" s="16"/>
      <c r="AL244" s="17"/>
      <c r="AM244" s="17"/>
      <c r="AN244" s="17"/>
    </row>
    <row r="245" spans="1:40" ht="15">
      <c r="A245"/>
      <c r="B245"/>
      <c r="C245" s="17"/>
      <c r="D245" s="17"/>
      <c r="E245" s="17"/>
      <c r="F245" s="17"/>
      <c r="G245" s="16"/>
      <c r="H245" s="17"/>
      <c r="I245" s="17"/>
      <c r="J245" s="17"/>
      <c r="K245" s="17"/>
      <c r="L245" s="16"/>
      <c r="M245" s="17"/>
      <c r="N245" s="17"/>
      <c r="O245" s="17"/>
      <c r="P245" s="17"/>
      <c r="Q245" s="16"/>
      <c r="R245" s="17"/>
      <c r="S245" s="17"/>
      <c r="T245" s="17"/>
      <c r="U245" s="17"/>
      <c r="V245" s="16"/>
      <c r="W245" s="17"/>
      <c r="X245" s="17"/>
      <c r="Y245" s="17"/>
      <c r="Z245" s="17"/>
      <c r="AA245" s="16"/>
      <c r="AB245" s="17"/>
      <c r="AC245" s="17"/>
      <c r="AD245" s="17"/>
      <c r="AE245" s="17"/>
      <c r="AF245" s="16"/>
      <c r="AG245" s="17"/>
      <c r="AH245" s="17"/>
      <c r="AI245" s="17"/>
      <c r="AJ245" s="17"/>
      <c r="AK245" s="16"/>
      <c r="AL245" s="17"/>
      <c r="AM245" s="17"/>
      <c r="AN245" s="17"/>
    </row>
    <row r="246" spans="1:40" ht="15">
      <c r="A246"/>
      <c r="B246"/>
      <c r="C246" s="17"/>
      <c r="D246" s="17"/>
      <c r="E246" s="17"/>
      <c r="F246" s="17"/>
      <c r="G246" s="16"/>
      <c r="H246" s="17"/>
      <c r="I246" s="17"/>
      <c r="J246" s="17"/>
      <c r="K246" s="17"/>
      <c r="L246" s="16"/>
      <c r="M246" s="17"/>
      <c r="N246" s="17"/>
      <c r="O246" s="17"/>
      <c r="P246" s="17"/>
      <c r="Q246" s="16"/>
      <c r="R246" s="17"/>
      <c r="S246" s="17"/>
      <c r="T246" s="17"/>
      <c r="U246" s="17"/>
      <c r="V246" s="16"/>
      <c r="W246" s="17"/>
      <c r="X246" s="17"/>
      <c r="Y246" s="17"/>
      <c r="Z246" s="17"/>
      <c r="AA246" s="16"/>
      <c r="AB246" s="17"/>
      <c r="AC246" s="17"/>
      <c r="AD246" s="17"/>
      <c r="AE246" s="17"/>
      <c r="AF246" s="16"/>
      <c r="AG246" s="17"/>
      <c r="AH246" s="17"/>
      <c r="AI246" s="17"/>
      <c r="AJ246" s="17"/>
      <c r="AK246" s="16"/>
      <c r="AL246" s="17"/>
      <c r="AM246" s="17"/>
      <c r="AN246" s="17"/>
    </row>
    <row r="247" spans="1:40" ht="15">
      <c r="A247"/>
      <c r="B247"/>
      <c r="C247" s="17"/>
      <c r="D247" s="17"/>
      <c r="E247" s="17"/>
      <c r="F247" s="17"/>
      <c r="G247" s="16"/>
      <c r="H247" s="17"/>
      <c r="I247" s="17"/>
      <c r="J247" s="17"/>
      <c r="K247" s="17"/>
      <c r="L247" s="16"/>
      <c r="M247" s="17"/>
      <c r="N247" s="17"/>
      <c r="O247" s="17"/>
      <c r="P247" s="17"/>
      <c r="Q247" s="16"/>
      <c r="R247" s="17"/>
      <c r="S247" s="17"/>
      <c r="T247" s="17"/>
      <c r="U247" s="17"/>
      <c r="V247" s="16"/>
      <c r="W247" s="17"/>
      <c r="X247" s="17"/>
      <c r="Y247" s="17"/>
      <c r="Z247" s="17"/>
      <c r="AA247" s="16"/>
      <c r="AB247" s="17"/>
      <c r="AC247" s="17"/>
      <c r="AD247" s="17"/>
      <c r="AE247" s="17"/>
      <c r="AF247" s="16"/>
      <c r="AG247" s="17"/>
      <c r="AH247" s="17"/>
      <c r="AI247" s="17"/>
      <c r="AJ247" s="17"/>
      <c r="AK247" s="16"/>
      <c r="AL247" s="17"/>
      <c r="AM247" s="17"/>
      <c r="AN247" s="17"/>
    </row>
    <row r="248" spans="1:40" ht="15">
      <c r="A248"/>
      <c r="B248"/>
      <c r="C248" s="17"/>
      <c r="D248" s="17"/>
      <c r="E248" s="17"/>
      <c r="F248" s="17"/>
      <c r="G248" s="16"/>
      <c r="H248" s="17"/>
      <c r="I248" s="17"/>
      <c r="J248" s="17"/>
      <c r="K248" s="17"/>
      <c r="L248" s="16"/>
      <c r="M248" s="17"/>
      <c r="N248" s="17"/>
      <c r="O248" s="17"/>
      <c r="P248" s="17"/>
      <c r="Q248" s="16"/>
      <c r="R248" s="17"/>
      <c r="S248" s="17"/>
      <c r="T248" s="17"/>
      <c r="U248" s="17"/>
      <c r="V248" s="16"/>
      <c r="W248" s="17"/>
      <c r="X248" s="17"/>
      <c r="Y248" s="17"/>
      <c r="Z248" s="17"/>
      <c r="AA248" s="16"/>
      <c r="AB248" s="17"/>
      <c r="AC248" s="17"/>
      <c r="AD248" s="17"/>
      <c r="AE248" s="17"/>
      <c r="AF248" s="16"/>
      <c r="AG248" s="17"/>
      <c r="AH248" s="17"/>
      <c r="AI248" s="17"/>
      <c r="AJ248" s="17"/>
      <c r="AK248" s="16"/>
      <c r="AL248" s="17"/>
      <c r="AM248" s="17"/>
      <c r="AN248" s="17"/>
    </row>
    <row r="249" spans="1:40" ht="15">
      <c r="A249"/>
      <c r="B249"/>
      <c r="C249" s="17"/>
      <c r="D249" s="17"/>
      <c r="E249" s="17"/>
      <c r="F249" s="17"/>
      <c r="G249" s="16"/>
      <c r="H249" s="17"/>
      <c r="I249" s="17"/>
      <c r="J249" s="17"/>
      <c r="K249" s="17"/>
      <c r="L249" s="16"/>
      <c r="M249" s="17"/>
      <c r="N249" s="17"/>
      <c r="O249" s="17"/>
      <c r="P249" s="17"/>
      <c r="Q249" s="16"/>
      <c r="R249" s="17"/>
      <c r="S249" s="17"/>
      <c r="T249" s="17"/>
      <c r="U249" s="17"/>
      <c r="V249" s="16"/>
      <c r="W249" s="17"/>
      <c r="X249" s="17"/>
      <c r="Y249" s="17"/>
      <c r="Z249" s="17"/>
      <c r="AA249" s="16"/>
      <c r="AB249" s="17"/>
      <c r="AC249" s="17"/>
      <c r="AD249" s="17"/>
      <c r="AE249" s="17"/>
      <c r="AF249" s="16"/>
      <c r="AG249" s="17"/>
      <c r="AH249" s="17"/>
      <c r="AI249" s="17"/>
      <c r="AJ249" s="17"/>
      <c r="AK249" s="16"/>
      <c r="AL249" s="17"/>
      <c r="AM249" s="17"/>
      <c r="AN249" s="17"/>
    </row>
    <row r="250" spans="1:40" ht="15">
      <c r="A250"/>
      <c r="B250"/>
      <c r="C250" s="17"/>
      <c r="D250" s="17"/>
      <c r="E250" s="17"/>
      <c r="F250" s="17"/>
      <c r="G250" s="16"/>
      <c r="H250" s="17"/>
      <c r="I250" s="17"/>
      <c r="J250" s="17"/>
      <c r="K250" s="17"/>
      <c r="L250" s="16"/>
      <c r="M250" s="17"/>
      <c r="N250" s="17"/>
      <c r="O250" s="17"/>
      <c r="P250" s="17"/>
      <c r="Q250" s="16"/>
      <c r="R250" s="17"/>
      <c r="S250" s="17"/>
      <c r="T250" s="17"/>
      <c r="U250" s="17"/>
      <c r="V250" s="16"/>
      <c r="W250" s="17"/>
      <c r="X250" s="17"/>
      <c r="Y250" s="17"/>
      <c r="Z250" s="17"/>
      <c r="AA250" s="16"/>
      <c r="AB250" s="17"/>
      <c r="AC250" s="17"/>
      <c r="AD250" s="17"/>
      <c r="AE250" s="17"/>
      <c r="AF250" s="16"/>
      <c r="AG250" s="17"/>
      <c r="AH250" s="17"/>
      <c r="AI250" s="17"/>
      <c r="AJ250" s="17"/>
      <c r="AK250" s="16"/>
      <c r="AL250" s="17"/>
      <c r="AM250" s="17"/>
      <c r="AN250" s="17"/>
    </row>
    <row r="251" spans="1:40" ht="15">
      <c r="A251"/>
      <c r="B251"/>
      <c r="C251" s="17"/>
      <c r="D251" s="17"/>
      <c r="E251" s="17"/>
      <c r="F251" s="17"/>
      <c r="G251" s="16"/>
      <c r="H251" s="17"/>
      <c r="I251" s="17"/>
      <c r="J251" s="17"/>
      <c r="K251" s="17"/>
      <c r="L251" s="16"/>
      <c r="M251" s="17"/>
      <c r="N251" s="17"/>
      <c r="O251" s="17"/>
      <c r="P251" s="17"/>
      <c r="Q251" s="16"/>
      <c r="R251" s="17"/>
      <c r="S251" s="17"/>
      <c r="T251" s="17"/>
      <c r="U251" s="17"/>
      <c r="V251" s="16"/>
      <c r="W251" s="17"/>
      <c r="X251" s="17"/>
      <c r="Y251" s="17"/>
      <c r="Z251" s="17"/>
      <c r="AA251" s="16"/>
      <c r="AB251" s="17"/>
      <c r="AC251" s="17"/>
      <c r="AD251" s="17"/>
      <c r="AE251" s="17"/>
      <c r="AF251" s="16"/>
      <c r="AG251" s="17"/>
      <c r="AH251" s="17"/>
      <c r="AI251" s="17"/>
      <c r="AJ251" s="17"/>
      <c r="AK251" s="16"/>
      <c r="AL251" s="17"/>
      <c r="AM251" s="17"/>
      <c r="AN251" s="17"/>
    </row>
    <row r="252" spans="1:40" ht="15">
      <c r="A252"/>
      <c r="B252"/>
      <c r="C252" s="17"/>
      <c r="D252" s="17"/>
      <c r="E252" s="17"/>
      <c r="F252" s="17"/>
      <c r="G252" s="16"/>
      <c r="H252" s="17"/>
      <c r="I252" s="17"/>
      <c r="J252" s="17"/>
      <c r="K252" s="17"/>
      <c r="L252" s="16"/>
      <c r="M252" s="17"/>
      <c r="N252" s="17"/>
      <c r="O252" s="17"/>
      <c r="P252" s="17"/>
      <c r="Q252" s="16"/>
      <c r="R252" s="17"/>
      <c r="S252" s="17"/>
      <c r="T252" s="17"/>
      <c r="U252" s="17"/>
      <c r="V252" s="16"/>
      <c r="W252" s="17"/>
      <c r="X252" s="17"/>
      <c r="Y252" s="17"/>
      <c r="Z252" s="17"/>
      <c r="AA252" s="16"/>
      <c r="AB252" s="17"/>
      <c r="AC252" s="17"/>
      <c r="AD252" s="17"/>
      <c r="AE252" s="17"/>
      <c r="AF252" s="16"/>
      <c r="AG252" s="17"/>
      <c r="AH252" s="17"/>
      <c r="AI252" s="17"/>
      <c r="AJ252" s="17"/>
      <c r="AK252" s="16"/>
      <c r="AL252" s="17"/>
      <c r="AM252" s="17"/>
      <c r="AN252" s="17"/>
    </row>
    <row r="253" spans="1:40" ht="15">
      <c r="A253"/>
      <c r="B253"/>
      <c r="C253" s="17"/>
      <c r="D253" s="17"/>
      <c r="E253" s="17"/>
      <c r="F253" s="17"/>
      <c r="G253" s="16"/>
      <c r="H253" s="17"/>
      <c r="I253" s="17"/>
      <c r="J253" s="17"/>
      <c r="K253" s="17"/>
      <c r="L253" s="16"/>
      <c r="M253" s="17"/>
      <c r="N253" s="17"/>
      <c r="O253" s="17"/>
      <c r="P253" s="17"/>
      <c r="Q253" s="16"/>
      <c r="R253" s="17"/>
      <c r="S253" s="17"/>
      <c r="T253" s="17"/>
      <c r="U253" s="17"/>
      <c r="V253" s="16"/>
      <c r="W253" s="17"/>
      <c r="X253" s="17"/>
      <c r="Y253" s="17"/>
      <c r="Z253" s="17"/>
      <c r="AA253" s="16"/>
      <c r="AB253" s="17"/>
      <c r="AC253" s="17"/>
      <c r="AD253" s="17"/>
      <c r="AE253" s="17"/>
      <c r="AF253" s="16"/>
      <c r="AG253" s="17"/>
      <c r="AH253" s="17"/>
      <c r="AI253" s="17"/>
      <c r="AJ253" s="17"/>
      <c r="AK253" s="16"/>
      <c r="AL253" s="17"/>
      <c r="AM253" s="17"/>
      <c r="AN253" s="17"/>
    </row>
    <row r="254" spans="1:40" ht="15">
      <c r="A254"/>
      <c r="B254"/>
      <c r="C254" s="17"/>
      <c r="D254" s="17"/>
      <c r="E254" s="17"/>
      <c r="F254" s="17"/>
      <c r="G254" s="16"/>
      <c r="H254" s="17"/>
      <c r="I254" s="17"/>
      <c r="J254" s="17"/>
      <c r="K254" s="17"/>
      <c r="L254" s="16"/>
      <c r="M254" s="17"/>
      <c r="N254" s="17"/>
      <c r="O254" s="17"/>
      <c r="P254" s="17"/>
      <c r="Q254" s="16"/>
      <c r="R254" s="17"/>
      <c r="S254" s="17"/>
      <c r="T254" s="17"/>
      <c r="U254" s="17"/>
      <c r="V254" s="16"/>
      <c r="W254" s="17"/>
      <c r="X254" s="17"/>
      <c r="Y254" s="17"/>
      <c r="Z254" s="17"/>
      <c r="AA254" s="16"/>
      <c r="AB254" s="17"/>
      <c r="AC254" s="17"/>
      <c r="AD254" s="17"/>
      <c r="AE254" s="17"/>
      <c r="AF254" s="16"/>
      <c r="AG254" s="17"/>
      <c r="AH254" s="17"/>
      <c r="AI254" s="17"/>
      <c r="AJ254" s="17"/>
      <c r="AK254" s="16"/>
      <c r="AL254" s="17"/>
      <c r="AM254" s="17"/>
      <c r="AN254" s="17"/>
    </row>
    <row r="255" spans="1:40" ht="15">
      <c r="A255"/>
      <c r="B255"/>
      <c r="C255" s="17"/>
      <c r="D255" s="17"/>
      <c r="E255" s="17"/>
      <c r="F255" s="17"/>
      <c r="G255" s="16"/>
      <c r="H255" s="17"/>
      <c r="I255" s="17"/>
      <c r="J255" s="17"/>
      <c r="K255" s="17"/>
      <c r="L255" s="16"/>
      <c r="M255" s="17"/>
      <c r="N255" s="17"/>
      <c r="O255" s="17"/>
      <c r="P255" s="17"/>
      <c r="Q255" s="16"/>
      <c r="R255" s="17"/>
      <c r="S255" s="17"/>
      <c r="T255" s="17"/>
      <c r="U255" s="17"/>
      <c r="V255" s="16"/>
      <c r="W255" s="17"/>
      <c r="X255" s="17"/>
      <c r="Y255" s="17"/>
      <c r="Z255" s="17"/>
      <c r="AA255" s="16"/>
      <c r="AB255" s="17"/>
      <c r="AC255" s="17"/>
      <c r="AD255" s="17"/>
      <c r="AE255" s="17"/>
      <c r="AF255" s="16"/>
      <c r="AG255" s="17"/>
      <c r="AH255" s="17"/>
      <c r="AI255" s="17"/>
      <c r="AJ255" s="17"/>
      <c r="AK255" s="16"/>
      <c r="AL255" s="17"/>
      <c r="AM255" s="17"/>
      <c r="AN255" s="17"/>
    </row>
    <row r="256" spans="1:40" ht="15">
      <c r="A256"/>
      <c r="B256"/>
      <c r="C256" s="17"/>
      <c r="D256" s="17"/>
      <c r="E256" s="17"/>
      <c r="F256" s="17"/>
      <c r="G256" s="16"/>
      <c r="H256" s="17"/>
      <c r="I256" s="17"/>
      <c r="J256" s="17"/>
      <c r="K256" s="17"/>
      <c r="L256" s="16"/>
      <c r="M256" s="17"/>
      <c r="N256" s="17"/>
      <c r="O256" s="17"/>
      <c r="P256" s="17"/>
      <c r="Q256" s="16"/>
      <c r="R256" s="17"/>
      <c r="S256" s="17"/>
      <c r="T256" s="17"/>
      <c r="U256" s="17"/>
      <c r="V256" s="16"/>
      <c r="W256" s="17"/>
      <c r="X256" s="17"/>
      <c r="Y256" s="17"/>
      <c r="Z256" s="17"/>
      <c r="AA256" s="16"/>
      <c r="AB256" s="17"/>
      <c r="AC256" s="17"/>
      <c r="AD256" s="17"/>
      <c r="AE256" s="17"/>
      <c r="AF256" s="16"/>
      <c r="AG256" s="17"/>
      <c r="AH256" s="17"/>
      <c r="AI256" s="17"/>
      <c r="AJ256" s="17"/>
      <c r="AK256" s="16"/>
      <c r="AL256" s="17"/>
      <c r="AM256" s="17"/>
      <c r="AN256" s="17"/>
    </row>
    <row r="257" spans="1:40" ht="15">
      <c r="A257"/>
      <c r="B257"/>
      <c r="C257" s="17"/>
      <c r="D257" s="17"/>
      <c r="E257" s="17"/>
      <c r="F257" s="17"/>
      <c r="G257" s="16"/>
      <c r="H257" s="17"/>
      <c r="I257" s="17"/>
      <c r="J257" s="17"/>
      <c r="K257" s="17"/>
      <c r="L257" s="16"/>
      <c r="M257" s="17"/>
      <c r="N257" s="17"/>
      <c r="O257" s="17"/>
      <c r="P257" s="17"/>
      <c r="Q257" s="16"/>
      <c r="R257" s="17"/>
      <c r="S257" s="17"/>
      <c r="T257" s="17"/>
      <c r="U257" s="17"/>
      <c r="V257" s="16"/>
      <c r="W257" s="17"/>
      <c r="X257" s="17"/>
      <c r="Y257" s="17"/>
      <c r="Z257" s="17"/>
      <c r="AA257" s="16"/>
      <c r="AB257" s="17"/>
      <c r="AC257" s="17"/>
      <c r="AD257" s="17"/>
      <c r="AE257" s="17"/>
      <c r="AF257" s="16"/>
      <c r="AG257" s="17"/>
      <c r="AH257" s="17"/>
      <c r="AI257" s="17"/>
      <c r="AJ257" s="17"/>
      <c r="AK257" s="16"/>
      <c r="AL257" s="17"/>
      <c r="AM257" s="17"/>
      <c r="AN257" s="17"/>
    </row>
    <row r="258" spans="1:40" ht="15">
      <c r="A258"/>
      <c r="B258"/>
      <c r="C258" s="17"/>
      <c r="D258" s="17"/>
      <c r="E258" s="17"/>
      <c r="F258" s="17"/>
      <c r="G258" s="16"/>
      <c r="H258" s="17"/>
      <c r="I258" s="17"/>
      <c r="J258" s="17"/>
      <c r="K258" s="17"/>
      <c r="L258" s="16"/>
      <c r="M258" s="17"/>
      <c r="N258" s="17"/>
      <c r="O258" s="17"/>
      <c r="P258" s="17"/>
      <c r="Q258" s="16"/>
      <c r="R258" s="17"/>
      <c r="S258" s="17"/>
      <c r="T258" s="17"/>
      <c r="U258" s="17"/>
      <c r="V258" s="16"/>
      <c r="W258" s="17"/>
      <c r="X258" s="17"/>
      <c r="Y258" s="17"/>
      <c r="Z258" s="17"/>
      <c r="AA258" s="16"/>
      <c r="AB258" s="17"/>
      <c r="AC258" s="17"/>
      <c r="AD258" s="17"/>
      <c r="AE258" s="17"/>
      <c r="AF258" s="16"/>
      <c r="AG258" s="17"/>
      <c r="AH258" s="17"/>
      <c r="AI258" s="17"/>
      <c r="AJ258" s="17"/>
      <c r="AK258" s="16"/>
      <c r="AL258" s="17"/>
      <c r="AM258" s="17"/>
      <c r="AN258" s="17"/>
    </row>
    <row r="259" spans="1:40" ht="15">
      <c r="A259"/>
      <c r="B259"/>
      <c r="C259" s="17"/>
      <c r="D259" s="17"/>
      <c r="E259" s="17"/>
      <c r="F259" s="17"/>
      <c r="G259" s="16"/>
      <c r="H259" s="17"/>
      <c r="I259" s="17"/>
      <c r="J259" s="17"/>
      <c r="K259" s="17"/>
      <c r="L259" s="16"/>
      <c r="M259" s="17"/>
      <c r="N259" s="17"/>
      <c r="O259" s="17"/>
      <c r="P259" s="17"/>
      <c r="Q259" s="16"/>
      <c r="R259" s="17"/>
      <c r="S259" s="17"/>
      <c r="T259" s="17"/>
      <c r="U259" s="17"/>
      <c r="V259" s="16"/>
      <c r="W259" s="17"/>
      <c r="X259" s="17"/>
      <c r="Y259" s="17"/>
      <c r="Z259" s="17"/>
      <c r="AA259" s="16"/>
      <c r="AB259" s="17"/>
      <c r="AC259" s="17"/>
      <c r="AD259" s="17"/>
      <c r="AE259" s="17"/>
      <c r="AF259" s="16"/>
      <c r="AG259" s="17"/>
      <c r="AH259" s="17"/>
      <c r="AI259" s="17"/>
      <c r="AJ259" s="17"/>
      <c r="AK259" s="16"/>
      <c r="AL259" s="17"/>
      <c r="AM259" s="17"/>
      <c r="AN259" s="17"/>
    </row>
    <row r="260" spans="1:40" ht="15">
      <c r="A260"/>
      <c r="B260"/>
      <c r="C260" s="17"/>
      <c r="D260" s="17"/>
      <c r="E260" s="17"/>
      <c r="F260" s="17"/>
      <c r="G260" s="16"/>
      <c r="H260" s="17"/>
      <c r="I260" s="17"/>
      <c r="J260" s="17"/>
      <c r="K260" s="17"/>
      <c r="L260" s="16"/>
      <c r="M260" s="17"/>
      <c r="N260" s="17"/>
      <c r="O260" s="17"/>
      <c r="P260" s="17"/>
      <c r="Q260" s="16"/>
      <c r="R260" s="17"/>
      <c r="S260" s="17"/>
      <c r="T260" s="17"/>
      <c r="U260" s="17"/>
      <c r="V260" s="16"/>
      <c r="W260" s="17"/>
      <c r="X260" s="17"/>
      <c r="Y260" s="17"/>
      <c r="Z260" s="17"/>
      <c r="AA260" s="16"/>
      <c r="AB260" s="17"/>
      <c r="AC260" s="17"/>
      <c r="AD260" s="17"/>
      <c r="AE260" s="17"/>
      <c r="AF260" s="16"/>
      <c r="AG260" s="17"/>
      <c r="AH260" s="17"/>
      <c r="AI260" s="17"/>
      <c r="AJ260" s="17"/>
      <c r="AK260" s="16"/>
      <c r="AL260" s="17"/>
      <c r="AM260" s="17"/>
      <c r="AN260" s="17"/>
    </row>
    <row r="261" spans="1:40" ht="15">
      <c r="A261"/>
      <c r="B261"/>
      <c r="C261" s="17"/>
      <c r="D261" s="17"/>
      <c r="E261" s="17"/>
      <c r="F261" s="17"/>
      <c r="G261" s="16"/>
      <c r="H261" s="17"/>
      <c r="I261" s="17"/>
      <c r="J261" s="17"/>
      <c r="K261" s="17"/>
      <c r="L261" s="16"/>
      <c r="M261" s="17"/>
      <c r="N261" s="17"/>
      <c r="O261" s="17"/>
      <c r="P261" s="17"/>
      <c r="Q261" s="16"/>
      <c r="R261" s="17"/>
      <c r="S261" s="17"/>
      <c r="T261" s="17"/>
      <c r="U261" s="17"/>
      <c r="V261" s="16"/>
      <c r="W261" s="17"/>
      <c r="X261" s="17"/>
      <c r="Y261" s="17"/>
      <c r="Z261" s="17"/>
      <c r="AA261" s="16"/>
      <c r="AB261" s="17"/>
      <c r="AC261" s="17"/>
      <c r="AD261" s="17"/>
      <c r="AE261" s="17"/>
      <c r="AF261" s="16"/>
      <c r="AG261" s="17"/>
      <c r="AH261" s="17"/>
      <c r="AI261" s="17"/>
      <c r="AJ261" s="17"/>
      <c r="AK261" s="16"/>
      <c r="AL261" s="17"/>
      <c r="AM261" s="17"/>
      <c r="AN261" s="17"/>
    </row>
    <row r="262" spans="1:40" ht="15">
      <c r="A262"/>
      <c r="B262"/>
      <c r="C262" s="17"/>
      <c r="D262" s="17"/>
      <c r="E262" s="17"/>
      <c r="F262" s="17"/>
      <c r="G262" s="16"/>
      <c r="H262" s="17"/>
      <c r="I262" s="17"/>
      <c r="J262" s="17"/>
      <c r="K262" s="17"/>
      <c r="L262" s="16"/>
      <c r="M262" s="17"/>
      <c r="N262" s="17"/>
      <c r="O262" s="17"/>
      <c r="P262" s="17"/>
      <c r="Q262" s="16"/>
      <c r="R262" s="17"/>
      <c r="S262" s="17"/>
      <c r="T262" s="17"/>
      <c r="U262" s="17"/>
      <c r="V262" s="16"/>
      <c r="W262" s="17"/>
      <c r="X262" s="17"/>
      <c r="Y262" s="17"/>
      <c r="Z262" s="17"/>
      <c r="AA262" s="16"/>
      <c r="AB262" s="17"/>
      <c r="AC262" s="17"/>
      <c r="AD262" s="17"/>
      <c r="AE262" s="17"/>
      <c r="AF262" s="16"/>
      <c r="AG262" s="17"/>
      <c r="AH262" s="17"/>
      <c r="AI262" s="17"/>
      <c r="AJ262" s="17"/>
      <c r="AK262" s="16"/>
      <c r="AL262" s="17"/>
      <c r="AM262" s="17"/>
      <c r="AN262" s="17"/>
    </row>
    <row r="263" spans="1:40" ht="15">
      <c r="A263"/>
      <c r="B263"/>
      <c r="C263" s="17"/>
      <c r="D263" s="17"/>
      <c r="E263" s="17"/>
      <c r="F263" s="17"/>
      <c r="G263" s="16"/>
      <c r="H263" s="17"/>
      <c r="I263" s="17"/>
      <c r="J263" s="17"/>
      <c r="K263" s="17"/>
      <c r="L263" s="16"/>
      <c r="M263" s="17"/>
      <c r="N263" s="17"/>
      <c r="O263" s="17"/>
      <c r="P263" s="17"/>
      <c r="Q263" s="16"/>
      <c r="R263" s="17"/>
      <c r="S263" s="17"/>
      <c r="T263" s="17"/>
      <c r="U263" s="17"/>
      <c r="V263" s="16"/>
      <c r="W263" s="17"/>
      <c r="X263" s="17"/>
      <c r="Y263" s="17"/>
      <c r="Z263" s="17"/>
      <c r="AA263" s="16"/>
      <c r="AB263" s="17"/>
      <c r="AC263" s="17"/>
      <c r="AD263" s="17"/>
      <c r="AE263" s="17"/>
      <c r="AF263" s="16"/>
      <c r="AG263" s="17"/>
      <c r="AH263" s="17"/>
      <c r="AI263" s="17"/>
      <c r="AJ263" s="17"/>
      <c r="AK263" s="16"/>
      <c r="AL263" s="17"/>
      <c r="AM263" s="17"/>
      <c r="AN263" s="17"/>
    </row>
    <row r="264" spans="1:40" ht="15">
      <c r="A264"/>
      <c r="B264"/>
      <c r="C264" s="17"/>
      <c r="D264" s="17"/>
      <c r="E264" s="17"/>
      <c r="F264" s="17"/>
      <c r="G264" s="16"/>
      <c r="H264" s="17"/>
      <c r="I264" s="17"/>
      <c r="J264" s="17"/>
      <c r="K264" s="17"/>
      <c r="L264" s="16"/>
      <c r="M264" s="17"/>
      <c r="N264" s="17"/>
      <c r="O264" s="17"/>
      <c r="P264" s="17"/>
      <c r="Q264" s="16"/>
      <c r="R264" s="17"/>
      <c r="S264" s="17"/>
      <c r="T264" s="17"/>
      <c r="U264" s="17"/>
      <c r="V264" s="16"/>
      <c r="W264" s="17"/>
      <c r="X264" s="17"/>
      <c r="Y264" s="17"/>
      <c r="Z264" s="17"/>
      <c r="AA264" s="16"/>
      <c r="AB264" s="17"/>
      <c r="AC264" s="17"/>
      <c r="AD264" s="17"/>
      <c r="AE264" s="17"/>
      <c r="AF264" s="16"/>
      <c r="AG264" s="17"/>
      <c r="AH264" s="17"/>
      <c r="AI264" s="17"/>
      <c r="AJ264" s="17"/>
      <c r="AK264" s="16"/>
      <c r="AL264" s="17"/>
      <c r="AM264" s="17"/>
      <c r="AN264" s="17"/>
    </row>
    <row r="265" spans="1:40" ht="15">
      <c r="A265"/>
      <c r="B265"/>
      <c r="C265" s="17"/>
      <c r="D265" s="17"/>
      <c r="E265" s="17"/>
      <c r="F265" s="17"/>
      <c r="G265" s="16"/>
      <c r="H265" s="17"/>
      <c r="I265" s="17"/>
      <c r="J265" s="17"/>
      <c r="K265" s="17"/>
      <c r="L265" s="16"/>
      <c r="M265" s="17"/>
      <c r="N265" s="17"/>
      <c r="O265" s="17"/>
      <c r="P265" s="17"/>
      <c r="Q265" s="16"/>
      <c r="R265" s="17"/>
      <c r="S265" s="17"/>
      <c r="T265" s="17"/>
      <c r="U265" s="17"/>
      <c r="V265" s="16"/>
      <c r="W265" s="17"/>
      <c r="X265" s="17"/>
      <c r="Y265" s="17"/>
      <c r="Z265" s="17"/>
      <c r="AA265" s="16"/>
      <c r="AB265" s="17"/>
      <c r="AC265" s="17"/>
      <c r="AD265" s="17"/>
      <c r="AE265" s="17"/>
      <c r="AF265" s="16"/>
      <c r="AG265" s="17"/>
      <c r="AH265" s="17"/>
      <c r="AI265" s="17"/>
      <c r="AJ265" s="17"/>
      <c r="AK265" s="16"/>
      <c r="AL265" s="17"/>
      <c r="AM265" s="17"/>
      <c r="AN265" s="17"/>
    </row>
    <row r="266" spans="1:40" ht="15">
      <c r="A266"/>
      <c r="B266"/>
      <c r="C266" s="17"/>
      <c r="D266" s="17"/>
      <c r="E266" s="17"/>
      <c r="F266" s="17"/>
      <c r="G266" s="16"/>
      <c r="H266" s="17"/>
      <c r="I266" s="17"/>
      <c r="J266" s="17"/>
      <c r="K266" s="17"/>
      <c r="L266" s="16"/>
      <c r="M266" s="17"/>
      <c r="N266" s="17"/>
      <c r="O266" s="17"/>
      <c r="P266" s="17"/>
      <c r="Q266" s="16"/>
      <c r="R266" s="17"/>
      <c r="S266" s="17"/>
      <c r="T266" s="17"/>
      <c r="U266" s="17"/>
      <c r="V266" s="16"/>
      <c r="W266" s="17"/>
      <c r="X266" s="17"/>
      <c r="Y266" s="17"/>
      <c r="Z266" s="17"/>
      <c r="AA266" s="16"/>
      <c r="AB266" s="17"/>
      <c r="AC266" s="17"/>
      <c r="AD266" s="17"/>
      <c r="AE266" s="17"/>
      <c r="AF266" s="16"/>
      <c r="AG266" s="17"/>
      <c r="AH266" s="17"/>
      <c r="AI266" s="17"/>
      <c r="AJ266" s="17"/>
      <c r="AK266" s="16"/>
      <c r="AL266" s="17"/>
      <c r="AM266" s="17"/>
      <c r="AN266" s="17"/>
    </row>
    <row r="267" spans="1:40" ht="15">
      <c r="A267"/>
      <c r="B267"/>
      <c r="C267" s="17"/>
      <c r="D267" s="17"/>
      <c r="E267" s="17"/>
      <c r="F267" s="17"/>
      <c r="G267" s="16"/>
      <c r="H267" s="17"/>
      <c r="I267" s="17"/>
      <c r="J267" s="17"/>
      <c r="K267" s="17"/>
      <c r="L267" s="16"/>
      <c r="M267" s="17"/>
      <c r="N267" s="17"/>
      <c r="O267" s="17"/>
      <c r="P267" s="17"/>
      <c r="Q267" s="16"/>
      <c r="R267" s="17"/>
      <c r="S267" s="17"/>
      <c r="T267" s="17"/>
      <c r="U267" s="17"/>
      <c r="V267" s="16"/>
      <c r="W267" s="17"/>
      <c r="X267" s="17"/>
      <c r="Y267" s="17"/>
      <c r="Z267" s="17"/>
      <c r="AA267" s="16"/>
      <c r="AB267" s="17"/>
      <c r="AC267" s="17"/>
      <c r="AD267" s="17"/>
      <c r="AE267" s="17"/>
      <c r="AF267" s="16"/>
      <c r="AG267" s="17"/>
      <c r="AH267" s="17"/>
      <c r="AI267" s="17"/>
      <c r="AJ267" s="17"/>
      <c r="AK267" s="16"/>
      <c r="AL267" s="17"/>
      <c r="AM267" s="17"/>
      <c r="AN267" s="17"/>
    </row>
    <row r="268" spans="1:40" ht="15">
      <c r="A268"/>
      <c r="B268"/>
      <c r="C268" s="17"/>
      <c r="D268" s="17"/>
      <c r="E268" s="17"/>
      <c r="F268" s="17"/>
      <c r="G268" s="16"/>
      <c r="H268" s="17"/>
      <c r="I268" s="17"/>
      <c r="J268" s="17"/>
      <c r="K268" s="17"/>
      <c r="L268" s="16"/>
      <c r="M268" s="17"/>
      <c r="N268" s="17"/>
      <c r="O268" s="17"/>
      <c r="P268" s="17"/>
      <c r="Q268" s="16"/>
      <c r="R268" s="17"/>
      <c r="S268" s="17"/>
      <c r="T268" s="17"/>
      <c r="U268" s="17"/>
      <c r="V268" s="16"/>
      <c r="W268" s="17"/>
      <c r="X268" s="17"/>
      <c r="Y268" s="17"/>
      <c r="Z268" s="17"/>
      <c r="AA268" s="16"/>
      <c r="AB268" s="17"/>
      <c r="AC268" s="17"/>
      <c r="AD268" s="17"/>
      <c r="AE268" s="17"/>
      <c r="AF268" s="16"/>
      <c r="AG268" s="17"/>
      <c r="AH268" s="17"/>
      <c r="AI268" s="17"/>
      <c r="AJ268" s="17"/>
      <c r="AK268" s="16"/>
      <c r="AL268" s="17"/>
      <c r="AM268" s="17"/>
      <c r="AN268" s="17"/>
    </row>
    <row r="269" spans="1:40" ht="15">
      <c r="A269"/>
      <c r="B269"/>
      <c r="C269" s="17"/>
      <c r="D269" s="17"/>
      <c r="E269" s="17"/>
      <c r="F269" s="17"/>
      <c r="G269" s="16"/>
      <c r="H269" s="17"/>
      <c r="I269" s="17"/>
      <c r="J269" s="17"/>
      <c r="K269" s="17"/>
      <c r="L269" s="16"/>
      <c r="M269" s="17"/>
      <c r="N269" s="17"/>
      <c r="O269" s="17"/>
      <c r="P269" s="17"/>
      <c r="Q269" s="16"/>
      <c r="R269" s="17"/>
      <c r="S269" s="17"/>
      <c r="T269" s="17"/>
      <c r="U269" s="17"/>
      <c r="V269" s="16"/>
      <c r="W269" s="17"/>
      <c r="X269" s="17"/>
      <c r="Y269" s="17"/>
      <c r="Z269" s="17"/>
      <c r="AA269" s="16"/>
      <c r="AB269" s="17"/>
      <c r="AC269" s="17"/>
      <c r="AD269" s="17"/>
      <c r="AE269" s="17"/>
      <c r="AF269" s="16"/>
      <c r="AG269" s="17"/>
      <c r="AH269" s="17"/>
      <c r="AI269" s="17"/>
      <c r="AJ269" s="17"/>
      <c r="AK269" s="16"/>
      <c r="AL269" s="17"/>
      <c r="AM269" s="17"/>
      <c r="AN269" s="17"/>
    </row>
    <row r="270" spans="1:40" ht="15">
      <c r="A270"/>
      <c r="B270"/>
      <c r="C270" s="17"/>
      <c r="D270" s="17"/>
      <c r="E270" s="17"/>
      <c r="F270" s="17"/>
      <c r="G270" s="16"/>
      <c r="H270" s="17"/>
      <c r="I270" s="17"/>
      <c r="J270" s="17"/>
      <c r="K270" s="17"/>
      <c r="L270" s="16"/>
      <c r="M270" s="17"/>
      <c r="N270" s="17"/>
      <c r="O270" s="17"/>
      <c r="P270" s="17"/>
      <c r="Q270" s="16"/>
      <c r="R270" s="17"/>
      <c r="S270" s="17"/>
      <c r="T270" s="17"/>
      <c r="U270" s="17"/>
      <c r="V270" s="16"/>
      <c r="W270" s="17"/>
      <c r="X270" s="17"/>
      <c r="Y270" s="17"/>
      <c r="Z270" s="17"/>
      <c r="AA270" s="16"/>
      <c r="AB270" s="17"/>
      <c r="AC270" s="17"/>
      <c r="AD270" s="17"/>
      <c r="AE270" s="17"/>
      <c r="AF270" s="16"/>
      <c r="AG270" s="17"/>
      <c r="AH270" s="17"/>
      <c r="AI270" s="17"/>
      <c r="AJ270" s="17"/>
      <c r="AK270" s="16"/>
      <c r="AL270" s="17"/>
      <c r="AM270" s="17"/>
      <c r="AN270" s="17"/>
    </row>
    <row r="271" spans="1:40" ht="15">
      <c r="A271"/>
      <c r="B271"/>
      <c r="C271" s="17"/>
      <c r="D271" s="17"/>
      <c r="E271" s="17"/>
      <c r="F271" s="17"/>
      <c r="G271" s="16"/>
      <c r="H271" s="17"/>
      <c r="I271" s="17"/>
      <c r="J271" s="17"/>
      <c r="K271" s="17"/>
      <c r="L271" s="16"/>
      <c r="M271" s="17"/>
      <c r="N271" s="17"/>
      <c r="O271" s="17"/>
      <c r="P271" s="17"/>
      <c r="Q271" s="16"/>
      <c r="R271" s="17"/>
      <c r="S271" s="17"/>
      <c r="T271" s="17"/>
      <c r="U271" s="17"/>
      <c r="V271" s="16"/>
      <c r="W271" s="17"/>
      <c r="X271" s="17"/>
      <c r="Y271" s="17"/>
      <c r="Z271" s="17"/>
      <c r="AA271" s="16"/>
      <c r="AB271" s="17"/>
      <c r="AC271" s="17"/>
      <c r="AD271" s="17"/>
      <c r="AE271" s="17"/>
      <c r="AF271" s="16"/>
      <c r="AG271" s="17"/>
      <c r="AH271" s="17"/>
      <c r="AI271" s="17"/>
      <c r="AJ271" s="17"/>
      <c r="AK271" s="16"/>
      <c r="AL271" s="17"/>
      <c r="AM271" s="17"/>
      <c r="AN271" s="17"/>
    </row>
    <row r="272" spans="1:40" ht="15">
      <c r="A272"/>
      <c r="B272"/>
      <c r="C272" s="17"/>
      <c r="D272" s="17"/>
      <c r="E272" s="17"/>
      <c r="F272" s="17"/>
      <c r="G272" s="16"/>
      <c r="H272" s="17"/>
      <c r="I272" s="17"/>
      <c r="J272" s="17"/>
      <c r="K272" s="17"/>
      <c r="L272" s="16"/>
      <c r="M272" s="17"/>
      <c r="N272" s="17"/>
      <c r="O272" s="17"/>
      <c r="P272" s="17"/>
      <c r="Q272" s="16"/>
      <c r="R272" s="17"/>
      <c r="S272" s="17"/>
      <c r="T272" s="17"/>
      <c r="U272" s="17"/>
      <c r="V272" s="16"/>
      <c r="W272" s="17"/>
      <c r="X272" s="17"/>
      <c r="Y272" s="17"/>
      <c r="Z272" s="17"/>
      <c r="AA272" s="16"/>
      <c r="AB272" s="17"/>
      <c r="AC272" s="17"/>
      <c r="AD272" s="17"/>
      <c r="AE272" s="17"/>
      <c r="AF272" s="16"/>
      <c r="AG272" s="17"/>
      <c r="AH272" s="17"/>
      <c r="AI272" s="17"/>
      <c r="AJ272" s="17"/>
      <c r="AK272" s="16"/>
      <c r="AL272" s="17"/>
      <c r="AM272" s="17"/>
      <c r="AN272" s="17"/>
    </row>
    <row r="273" spans="1:40" ht="15">
      <c r="A273"/>
      <c r="B273"/>
      <c r="C273" s="17"/>
      <c r="D273" s="17"/>
      <c r="E273" s="17"/>
      <c r="F273" s="17"/>
      <c r="G273" s="16"/>
      <c r="H273" s="17"/>
      <c r="I273" s="17"/>
      <c r="J273" s="17"/>
      <c r="K273" s="17"/>
      <c r="L273" s="16"/>
      <c r="M273" s="17"/>
      <c r="N273" s="17"/>
      <c r="O273" s="17"/>
      <c r="P273" s="17"/>
      <c r="Q273" s="16"/>
      <c r="R273" s="17"/>
      <c r="S273" s="17"/>
      <c r="T273" s="17"/>
      <c r="U273" s="17"/>
      <c r="V273" s="16"/>
      <c r="W273" s="17"/>
      <c r="X273" s="17"/>
      <c r="Y273" s="17"/>
      <c r="Z273" s="17"/>
      <c r="AA273" s="16"/>
      <c r="AB273" s="17"/>
      <c r="AC273" s="17"/>
      <c r="AD273" s="17"/>
      <c r="AE273" s="17"/>
      <c r="AF273" s="16"/>
      <c r="AG273" s="17"/>
      <c r="AH273" s="17"/>
      <c r="AI273" s="17"/>
      <c r="AJ273" s="17"/>
      <c r="AK273" s="16"/>
      <c r="AL273" s="17"/>
      <c r="AM273" s="17"/>
      <c r="AN273" s="17"/>
    </row>
    <row r="274" spans="1:40" ht="15">
      <c r="A274"/>
      <c r="B274"/>
      <c r="C274" s="17"/>
      <c r="D274" s="17"/>
      <c r="E274" s="17"/>
      <c r="F274" s="17"/>
      <c r="G274" s="16"/>
      <c r="H274" s="17"/>
      <c r="I274" s="17"/>
      <c r="J274" s="17"/>
      <c r="K274" s="17"/>
      <c r="L274" s="16"/>
      <c r="M274" s="17"/>
      <c r="N274" s="17"/>
      <c r="O274" s="17"/>
      <c r="P274" s="17"/>
      <c r="Q274" s="16"/>
      <c r="R274" s="17"/>
      <c r="S274" s="17"/>
      <c r="T274" s="17"/>
      <c r="U274" s="17"/>
      <c r="V274" s="16"/>
      <c r="W274" s="17"/>
      <c r="X274" s="17"/>
      <c r="Y274" s="17"/>
      <c r="Z274" s="17"/>
      <c r="AA274" s="16"/>
      <c r="AB274" s="17"/>
      <c r="AC274" s="17"/>
      <c r="AD274" s="17"/>
      <c r="AE274" s="17"/>
      <c r="AF274" s="16"/>
      <c r="AG274" s="17"/>
      <c r="AH274" s="17"/>
      <c r="AI274" s="17"/>
      <c r="AJ274" s="17"/>
      <c r="AK274" s="16"/>
      <c r="AL274" s="17"/>
      <c r="AM274" s="17"/>
      <c r="AN274" s="17"/>
    </row>
    <row r="275" spans="1:40" ht="15">
      <c r="A275"/>
      <c r="B275"/>
      <c r="C275" s="17"/>
      <c r="D275" s="17"/>
      <c r="E275" s="17"/>
      <c r="F275" s="17"/>
      <c r="G275" s="16"/>
      <c r="H275" s="17"/>
      <c r="I275" s="17"/>
      <c r="J275" s="17"/>
      <c r="K275" s="17"/>
      <c r="L275" s="16"/>
      <c r="M275" s="17"/>
      <c r="N275" s="17"/>
      <c r="O275" s="17"/>
      <c r="P275" s="17"/>
      <c r="Q275" s="16"/>
      <c r="R275" s="17"/>
      <c r="S275" s="17"/>
      <c r="T275" s="17"/>
      <c r="U275" s="17"/>
      <c r="V275" s="16"/>
      <c r="W275" s="17"/>
      <c r="X275" s="17"/>
      <c r="Y275" s="17"/>
      <c r="Z275" s="17"/>
      <c r="AA275" s="16"/>
      <c r="AB275" s="17"/>
      <c r="AC275" s="17"/>
      <c r="AD275" s="17"/>
      <c r="AE275" s="17"/>
      <c r="AF275" s="16"/>
      <c r="AG275" s="17"/>
      <c r="AH275" s="17"/>
      <c r="AI275" s="17"/>
      <c r="AJ275" s="17"/>
      <c r="AK275" s="16"/>
      <c r="AL275" s="17"/>
      <c r="AM275" s="17"/>
      <c r="AN275" s="17"/>
    </row>
    <row r="276" spans="1:40" ht="15">
      <c r="A276"/>
      <c r="B276"/>
      <c r="C276" s="17"/>
      <c r="D276" s="17"/>
      <c r="E276" s="17"/>
      <c r="F276" s="17"/>
      <c r="G276" s="16"/>
      <c r="H276" s="17"/>
      <c r="I276" s="17"/>
      <c r="J276" s="17"/>
      <c r="K276" s="17"/>
      <c r="L276" s="16"/>
      <c r="M276" s="17"/>
      <c r="N276" s="17"/>
      <c r="O276" s="17"/>
      <c r="P276" s="17"/>
      <c r="Q276" s="16"/>
      <c r="R276" s="17"/>
      <c r="S276" s="17"/>
      <c r="T276" s="17"/>
      <c r="U276" s="17"/>
      <c r="V276" s="16"/>
      <c r="W276" s="17"/>
      <c r="X276" s="17"/>
      <c r="Y276" s="17"/>
      <c r="Z276" s="17"/>
      <c r="AA276" s="16"/>
      <c r="AB276" s="17"/>
      <c r="AC276" s="17"/>
      <c r="AD276" s="17"/>
      <c r="AE276" s="17"/>
      <c r="AF276" s="16"/>
      <c r="AG276" s="17"/>
      <c r="AH276" s="17"/>
      <c r="AI276" s="17"/>
      <c r="AJ276" s="17"/>
      <c r="AK276" s="16"/>
      <c r="AL276" s="17"/>
      <c r="AM276" s="17"/>
      <c r="AN276" s="17"/>
    </row>
    <row r="277" spans="1:40" ht="15">
      <c r="A277"/>
      <c r="B277"/>
      <c r="C277" s="17"/>
      <c r="D277" s="17"/>
      <c r="E277" s="17"/>
      <c r="F277" s="17"/>
      <c r="G277" s="16"/>
      <c r="H277" s="17"/>
      <c r="I277" s="17"/>
      <c r="J277" s="17"/>
      <c r="K277" s="17"/>
      <c r="L277" s="16"/>
      <c r="M277" s="17"/>
      <c r="N277" s="17"/>
      <c r="O277" s="17"/>
      <c r="P277" s="17"/>
      <c r="Q277" s="16"/>
      <c r="R277" s="17"/>
      <c r="S277" s="17"/>
      <c r="T277" s="17"/>
      <c r="U277" s="17"/>
      <c r="V277" s="16"/>
      <c r="W277" s="17"/>
      <c r="X277" s="17"/>
      <c r="Y277" s="17"/>
      <c r="Z277" s="17"/>
      <c r="AA277" s="16"/>
      <c r="AB277" s="17"/>
      <c r="AC277" s="17"/>
      <c r="AD277" s="17"/>
      <c r="AE277" s="17"/>
      <c r="AF277" s="16"/>
      <c r="AG277" s="17"/>
      <c r="AH277" s="17"/>
      <c r="AI277" s="17"/>
      <c r="AJ277" s="17"/>
      <c r="AK277" s="16"/>
      <c r="AL277" s="17"/>
      <c r="AM277" s="17"/>
      <c r="AN277" s="17"/>
    </row>
    <row r="278" spans="1:40" ht="15">
      <c r="A278"/>
      <c r="B278"/>
      <c r="C278" s="17"/>
      <c r="D278" s="17"/>
      <c r="E278" s="17"/>
      <c r="F278" s="17"/>
      <c r="G278" s="16"/>
      <c r="H278" s="17"/>
      <c r="I278" s="17"/>
      <c r="J278" s="17"/>
      <c r="K278" s="17"/>
      <c r="L278" s="16"/>
      <c r="M278" s="17"/>
      <c r="N278" s="17"/>
      <c r="O278" s="17"/>
      <c r="P278" s="17"/>
      <c r="Q278" s="16"/>
      <c r="R278" s="17"/>
      <c r="S278" s="17"/>
      <c r="T278" s="17"/>
      <c r="U278" s="17"/>
      <c r="V278" s="16"/>
      <c r="W278" s="17"/>
      <c r="X278" s="17"/>
      <c r="Y278" s="17"/>
      <c r="Z278" s="17"/>
      <c r="AA278" s="16"/>
      <c r="AB278" s="17"/>
      <c r="AC278" s="17"/>
      <c r="AD278" s="17"/>
      <c r="AE278" s="17"/>
      <c r="AF278" s="16"/>
      <c r="AG278" s="17"/>
      <c r="AH278" s="17"/>
      <c r="AI278" s="17"/>
      <c r="AJ278" s="17"/>
      <c r="AK278" s="16"/>
      <c r="AL278" s="17"/>
      <c r="AM278" s="17"/>
      <c r="AN278" s="17"/>
    </row>
    <row r="279" spans="1:40" ht="15">
      <c r="A279"/>
      <c r="B279"/>
      <c r="C279" s="17"/>
      <c r="D279" s="17"/>
      <c r="E279" s="17"/>
      <c r="F279" s="17"/>
      <c r="G279" s="16"/>
      <c r="H279" s="17"/>
      <c r="I279" s="17"/>
      <c r="J279" s="17"/>
      <c r="K279" s="17"/>
      <c r="L279" s="16"/>
      <c r="M279" s="17"/>
      <c r="N279" s="17"/>
      <c r="O279" s="17"/>
      <c r="P279" s="17"/>
      <c r="Q279" s="16"/>
      <c r="R279" s="17"/>
      <c r="S279" s="17"/>
      <c r="T279" s="17"/>
      <c r="U279" s="17"/>
      <c r="V279" s="16"/>
      <c r="W279" s="17"/>
      <c r="X279" s="17"/>
      <c r="Y279" s="17"/>
      <c r="Z279" s="17"/>
      <c r="AA279" s="16"/>
      <c r="AB279" s="17"/>
      <c r="AC279" s="17"/>
      <c r="AD279" s="17"/>
      <c r="AE279" s="17"/>
      <c r="AF279" s="16"/>
      <c r="AG279" s="17"/>
      <c r="AH279" s="17"/>
      <c r="AI279" s="17"/>
      <c r="AJ279" s="17"/>
      <c r="AK279" s="16"/>
      <c r="AL279" s="17"/>
      <c r="AM279" s="17"/>
      <c r="AN279" s="17"/>
    </row>
    <row r="280" spans="1:40" ht="15">
      <c r="A280"/>
      <c r="B280"/>
      <c r="C280" s="17"/>
      <c r="D280" s="17"/>
      <c r="E280" s="17"/>
      <c r="F280" s="17"/>
      <c r="G280" s="16"/>
      <c r="H280" s="17"/>
      <c r="I280" s="17"/>
      <c r="J280" s="17"/>
      <c r="K280" s="17"/>
      <c r="L280" s="16"/>
      <c r="M280" s="17"/>
      <c r="N280" s="17"/>
      <c r="O280" s="17"/>
      <c r="P280" s="17"/>
      <c r="Q280" s="16"/>
      <c r="R280" s="17"/>
      <c r="S280" s="17"/>
      <c r="T280" s="17"/>
      <c r="U280" s="17"/>
      <c r="V280" s="16"/>
      <c r="W280" s="17"/>
      <c r="X280" s="17"/>
      <c r="Y280" s="17"/>
      <c r="Z280" s="17"/>
      <c r="AA280" s="16"/>
      <c r="AB280" s="17"/>
      <c r="AC280" s="17"/>
      <c r="AD280" s="17"/>
      <c r="AE280" s="17"/>
      <c r="AF280" s="16"/>
      <c r="AG280" s="17"/>
      <c r="AH280" s="17"/>
      <c r="AI280" s="17"/>
      <c r="AJ280" s="17"/>
      <c r="AK280" s="16"/>
      <c r="AL280" s="17"/>
      <c r="AM280" s="17"/>
      <c r="AN280" s="17"/>
    </row>
    <row r="281" spans="1:40" ht="15">
      <c r="A281"/>
      <c r="B281"/>
      <c r="C281" s="17"/>
      <c r="D281" s="17"/>
      <c r="E281" s="17"/>
      <c r="F281" s="17"/>
      <c r="G281" s="16"/>
      <c r="H281" s="17"/>
      <c r="I281" s="17"/>
      <c r="J281" s="17"/>
      <c r="K281" s="17"/>
      <c r="L281" s="16"/>
      <c r="M281" s="17"/>
      <c r="N281" s="17"/>
      <c r="O281" s="17"/>
      <c r="P281" s="17"/>
      <c r="Q281" s="16"/>
      <c r="R281" s="17"/>
      <c r="S281" s="17"/>
      <c r="T281" s="17"/>
      <c r="U281" s="17"/>
      <c r="V281" s="16"/>
      <c r="W281" s="17"/>
      <c r="X281" s="17"/>
      <c r="Y281" s="17"/>
      <c r="Z281" s="17"/>
      <c r="AA281" s="16"/>
      <c r="AB281" s="17"/>
      <c r="AC281" s="17"/>
      <c r="AD281" s="17"/>
      <c r="AE281" s="17"/>
      <c r="AF281" s="16"/>
      <c r="AG281" s="17"/>
      <c r="AH281" s="17"/>
      <c r="AI281" s="17"/>
      <c r="AJ281" s="17"/>
      <c r="AK281" s="16"/>
      <c r="AL281" s="17"/>
      <c r="AM281" s="17"/>
      <c r="AN281" s="17"/>
    </row>
    <row r="282" spans="1:40" ht="15">
      <c r="A282"/>
      <c r="B282"/>
      <c r="C282" s="17"/>
      <c r="D282" s="17"/>
      <c r="E282" s="17"/>
      <c r="F282" s="17"/>
      <c r="G282" s="16"/>
      <c r="H282" s="17"/>
      <c r="I282" s="17"/>
      <c r="J282" s="17"/>
      <c r="K282" s="17"/>
      <c r="L282" s="16"/>
      <c r="M282" s="17"/>
      <c r="N282" s="17"/>
      <c r="O282" s="17"/>
      <c r="P282" s="17"/>
      <c r="Q282" s="16"/>
      <c r="R282" s="17"/>
      <c r="S282" s="17"/>
      <c r="T282" s="17"/>
      <c r="U282" s="17"/>
      <c r="V282" s="16"/>
      <c r="W282" s="17"/>
      <c r="X282" s="17"/>
      <c r="Y282" s="17"/>
      <c r="Z282" s="17"/>
      <c r="AA282" s="16"/>
      <c r="AB282" s="17"/>
      <c r="AC282" s="17"/>
      <c r="AD282" s="17"/>
      <c r="AE282" s="17"/>
      <c r="AF282" s="16"/>
      <c r="AG282" s="17"/>
      <c r="AH282" s="17"/>
      <c r="AI282" s="17"/>
      <c r="AJ282" s="17"/>
      <c r="AK282" s="16"/>
      <c r="AL282" s="17"/>
      <c r="AM282" s="17"/>
      <c r="AN282" s="17"/>
    </row>
    <row r="283" spans="1:40" ht="15">
      <c r="A283"/>
      <c r="B283"/>
      <c r="C283" s="17"/>
      <c r="D283" s="17"/>
      <c r="E283" s="17"/>
      <c r="F283" s="17"/>
      <c r="G283" s="16"/>
      <c r="H283" s="17"/>
      <c r="I283" s="17"/>
      <c r="J283" s="17"/>
      <c r="K283" s="17"/>
      <c r="L283" s="16"/>
      <c r="M283" s="17"/>
      <c r="N283" s="17"/>
      <c r="O283" s="17"/>
      <c r="P283" s="17"/>
      <c r="Q283" s="16"/>
      <c r="R283" s="17"/>
      <c r="S283" s="17"/>
      <c r="T283" s="17"/>
      <c r="U283" s="17"/>
      <c r="V283" s="16"/>
      <c r="W283" s="17"/>
      <c r="X283" s="17"/>
      <c r="Y283" s="17"/>
      <c r="Z283" s="17"/>
      <c r="AA283" s="16"/>
      <c r="AB283" s="17"/>
      <c r="AC283" s="17"/>
      <c r="AD283" s="17"/>
      <c r="AE283" s="17"/>
      <c r="AF283" s="16"/>
      <c r="AG283" s="17"/>
      <c r="AH283" s="17"/>
      <c r="AI283" s="17"/>
      <c r="AJ283" s="17"/>
      <c r="AK283" s="16"/>
      <c r="AL283" s="17"/>
      <c r="AM283" s="17"/>
      <c r="AN283" s="17"/>
    </row>
    <row r="284" spans="1:40" ht="15">
      <c r="A284"/>
      <c r="B284"/>
      <c r="C284" s="17"/>
      <c r="D284" s="17"/>
      <c r="E284" s="17"/>
      <c r="F284" s="17"/>
      <c r="G284" s="16"/>
      <c r="H284" s="17"/>
      <c r="I284" s="17"/>
      <c r="J284" s="17"/>
      <c r="K284" s="17"/>
      <c r="L284" s="16"/>
      <c r="M284" s="17"/>
      <c r="N284" s="17"/>
      <c r="O284" s="17"/>
      <c r="P284" s="17"/>
      <c r="Q284" s="16"/>
      <c r="R284" s="17"/>
      <c r="S284" s="17"/>
      <c r="T284" s="17"/>
      <c r="U284" s="17"/>
      <c r="V284" s="16"/>
      <c r="W284" s="17"/>
      <c r="X284" s="17"/>
      <c r="Y284" s="17"/>
      <c r="Z284" s="17"/>
      <c r="AA284" s="16"/>
      <c r="AB284" s="17"/>
      <c r="AC284" s="17"/>
      <c r="AD284" s="17"/>
      <c r="AE284" s="17"/>
      <c r="AF284" s="16"/>
      <c r="AG284" s="17"/>
      <c r="AH284" s="17"/>
      <c r="AI284" s="17"/>
      <c r="AJ284" s="17"/>
      <c r="AK284" s="16"/>
      <c r="AL284" s="17"/>
      <c r="AM284" s="17"/>
      <c r="AN284" s="17"/>
    </row>
    <row r="285" spans="1:40" ht="15">
      <c r="A285"/>
      <c r="B285"/>
      <c r="C285" s="17"/>
      <c r="D285" s="17"/>
      <c r="E285" s="17"/>
      <c r="F285" s="17"/>
      <c r="G285" s="16"/>
      <c r="H285" s="17"/>
      <c r="I285" s="17"/>
      <c r="J285" s="17"/>
      <c r="K285" s="17"/>
      <c r="L285" s="16"/>
      <c r="M285" s="17"/>
      <c r="N285" s="17"/>
      <c r="O285" s="17"/>
      <c r="P285" s="17"/>
      <c r="Q285" s="16"/>
      <c r="R285" s="17"/>
      <c r="S285" s="17"/>
      <c r="T285" s="17"/>
      <c r="U285" s="17"/>
      <c r="V285" s="16"/>
      <c r="W285" s="17"/>
      <c r="X285" s="17"/>
      <c r="Y285" s="17"/>
      <c r="Z285" s="17"/>
      <c r="AA285" s="16"/>
      <c r="AB285" s="17"/>
      <c r="AC285" s="17"/>
      <c r="AD285" s="17"/>
      <c r="AE285" s="17"/>
      <c r="AF285" s="16"/>
      <c r="AG285" s="17"/>
      <c r="AH285" s="17"/>
      <c r="AI285" s="17"/>
      <c r="AJ285" s="17"/>
      <c r="AK285" s="16"/>
      <c r="AL285" s="17"/>
      <c r="AM285" s="17"/>
      <c r="AN285" s="17"/>
    </row>
    <row r="286" spans="1:40" ht="15">
      <c r="A286"/>
      <c r="B286"/>
      <c r="C286" s="17"/>
      <c r="D286" s="17"/>
      <c r="E286" s="17"/>
      <c r="F286" s="17"/>
      <c r="G286" s="16"/>
      <c r="H286" s="17"/>
      <c r="I286" s="17"/>
      <c r="J286" s="17"/>
      <c r="K286" s="17"/>
      <c r="L286" s="16"/>
      <c r="M286" s="17"/>
      <c r="N286" s="17"/>
      <c r="O286" s="17"/>
      <c r="P286" s="17"/>
      <c r="Q286" s="16"/>
      <c r="R286" s="17"/>
      <c r="S286" s="17"/>
      <c r="T286" s="17"/>
      <c r="U286" s="17"/>
      <c r="V286" s="16"/>
      <c r="W286" s="17"/>
      <c r="X286" s="17"/>
      <c r="Y286" s="17"/>
      <c r="Z286" s="17"/>
      <c r="AA286" s="16"/>
      <c r="AB286" s="17"/>
      <c r="AC286" s="17"/>
      <c r="AD286" s="17"/>
      <c r="AE286" s="17"/>
      <c r="AF286" s="16"/>
      <c r="AG286" s="17"/>
      <c r="AH286" s="17"/>
      <c r="AI286" s="17"/>
      <c r="AJ286" s="17"/>
      <c r="AK286" s="16"/>
      <c r="AL286" s="17"/>
      <c r="AM286" s="17"/>
      <c r="AN286" s="17"/>
    </row>
    <row r="287" spans="1:40" ht="15">
      <c r="A287"/>
      <c r="B287"/>
      <c r="C287" s="17"/>
      <c r="D287" s="17"/>
      <c r="E287" s="17"/>
      <c r="F287" s="17"/>
      <c r="G287" s="16"/>
      <c r="H287" s="17"/>
      <c r="I287" s="17"/>
      <c r="J287" s="17"/>
      <c r="K287" s="17"/>
      <c r="L287" s="16"/>
      <c r="M287" s="17"/>
      <c r="N287" s="17"/>
      <c r="O287" s="17"/>
      <c r="P287" s="17"/>
      <c r="Q287" s="16"/>
      <c r="R287" s="17"/>
      <c r="S287" s="17"/>
      <c r="T287" s="17"/>
      <c r="U287" s="17"/>
      <c r="V287" s="16"/>
      <c r="W287" s="17"/>
      <c r="X287" s="17"/>
      <c r="Y287" s="17"/>
      <c r="Z287" s="17"/>
      <c r="AA287" s="16"/>
      <c r="AB287" s="17"/>
      <c r="AC287" s="17"/>
      <c r="AD287" s="17"/>
      <c r="AE287" s="17"/>
      <c r="AF287" s="16"/>
      <c r="AG287" s="17"/>
      <c r="AH287" s="17"/>
      <c r="AI287" s="17"/>
      <c r="AJ287" s="17"/>
      <c r="AK287" s="16"/>
      <c r="AL287" s="17"/>
      <c r="AM287" s="17"/>
      <c r="AN287" s="17"/>
    </row>
    <row r="288" spans="1:40" ht="15">
      <c r="A288"/>
      <c r="B288"/>
      <c r="C288" s="17"/>
      <c r="D288" s="17"/>
      <c r="E288" s="17"/>
      <c r="F288" s="17"/>
      <c r="G288" s="16"/>
      <c r="H288" s="17"/>
      <c r="I288" s="17"/>
      <c r="J288" s="17"/>
      <c r="K288" s="17"/>
      <c r="L288" s="16"/>
      <c r="M288" s="17"/>
      <c r="N288" s="17"/>
      <c r="O288" s="17"/>
      <c r="P288" s="17"/>
      <c r="Q288" s="16"/>
      <c r="R288" s="17"/>
      <c r="S288" s="17"/>
      <c r="T288" s="17"/>
      <c r="U288" s="17"/>
      <c r="V288" s="16"/>
      <c r="W288" s="17"/>
      <c r="X288" s="17"/>
      <c r="Y288" s="17"/>
      <c r="Z288" s="17"/>
      <c r="AA288" s="16"/>
      <c r="AB288" s="17"/>
      <c r="AC288" s="17"/>
      <c r="AD288" s="17"/>
      <c r="AE288" s="17"/>
      <c r="AF288" s="16"/>
      <c r="AG288" s="17"/>
      <c r="AH288" s="17"/>
      <c r="AI288" s="17"/>
      <c r="AJ288" s="17"/>
      <c r="AK288" s="16"/>
      <c r="AL288" s="17"/>
      <c r="AM288" s="17"/>
      <c r="AN288" s="17"/>
    </row>
    <row r="289" spans="1:40" ht="15">
      <c r="A289"/>
      <c r="B289"/>
      <c r="C289" s="17"/>
      <c r="D289" s="17"/>
      <c r="E289" s="17"/>
      <c r="F289" s="17"/>
      <c r="G289" s="16"/>
      <c r="H289" s="17"/>
      <c r="I289" s="17"/>
      <c r="J289" s="17"/>
      <c r="K289" s="17"/>
      <c r="L289" s="16"/>
      <c r="M289" s="17"/>
      <c r="N289" s="17"/>
      <c r="O289" s="17"/>
      <c r="P289" s="17"/>
      <c r="Q289" s="16"/>
      <c r="R289" s="17"/>
      <c r="S289" s="17"/>
      <c r="T289" s="17"/>
      <c r="U289" s="17"/>
      <c r="V289" s="16"/>
      <c r="W289" s="17"/>
      <c r="X289" s="17"/>
      <c r="Y289" s="17"/>
      <c r="Z289" s="17"/>
      <c r="AA289" s="16"/>
      <c r="AB289" s="17"/>
      <c r="AC289" s="17"/>
      <c r="AD289" s="17"/>
      <c r="AE289" s="17"/>
      <c r="AF289" s="16"/>
      <c r="AG289" s="17"/>
      <c r="AH289" s="17"/>
      <c r="AI289" s="17"/>
      <c r="AJ289" s="17"/>
      <c r="AK289" s="16"/>
      <c r="AL289" s="17"/>
      <c r="AM289" s="17"/>
      <c r="AN289" s="17"/>
    </row>
    <row r="290" spans="1:40" ht="15">
      <c r="A290"/>
      <c r="B290"/>
      <c r="C290" s="17"/>
      <c r="D290" s="17"/>
      <c r="E290" s="17"/>
      <c r="F290" s="17"/>
      <c r="G290" s="16"/>
      <c r="H290" s="17"/>
      <c r="I290" s="17"/>
      <c r="J290" s="17"/>
      <c r="K290" s="17"/>
      <c r="L290" s="16"/>
      <c r="M290" s="17"/>
      <c r="N290" s="17"/>
      <c r="O290" s="17"/>
      <c r="P290" s="17"/>
      <c r="Q290" s="16"/>
      <c r="R290" s="17"/>
      <c r="S290" s="17"/>
      <c r="T290" s="17"/>
      <c r="U290" s="17"/>
      <c r="V290" s="16"/>
      <c r="W290" s="17"/>
      <c r="X290" s="17"/>
      <c r="Y290" s="17"/>
      <c r="Z290" s="17"/>
      <c r="AA290" s="16"/>
      <c r="AB290" s="17"/>
      <c r="AC290" s="17"/>
      <c r="AD290" s="17"/>
      <c r="AE290" s="17"/>
      <c r="AF290" s="16"/>
      <c r="AG290" s="17"/>
      <c r="AH290" s="17"/>
      <c r="AI290" s="17"/>
      <c r="AJ290" s="17"/>
      <c r="AK290" s="16"/>
      <c r="AL290" s="17"/>
      <c r="AM290" s="17"/>
      <c r="AN290" s="17"/>
    </row>
    <row r="291" spans="1:40" ht="15">
      <c r="A291"/>
      <c r="B291"/>
      <c r="C291" s="17"/>
      <c r="D291" s="17"/>
      <c r="E291" s="17"/>
      <c r="F291" s="17"/>
      <c r="G291" s="16"/>
      <c r="H291" s="17"/>
      <c r="I291" s="17"/>
      <c r="J291" s="17"/>
      <c r="K291" s="17"/>
      <c r="L291" s="16"/>
      <c r="M291" s="17"/>
      <c r="N291" s="17"/>
      <c r="O291" s="17"/>
      <c r="P291" s="17"/>
      <c r="Q291" s="16"/>
      <c r="R291" s="17"/>
      <c r="S291" s="17"/>
      <c r="T291" s="17"/>
      <c r="U291" s="17"/>
      <c r="V291" s="16"/>
      <c r="W291" s="17"/>
      <c r="X291" s="17"/>
      <c r="Y291" s="17"/>
      <c r="Z291" s="17"/>
      <c r="AA291" s="16"/>
      <c r="AB291" s="17"/>
      <c r="AC291" s="17"/>
      <c r="AD291" s="17"/>
      <c r="AE291" s="17"/>
      <c r="AF291" s="16"/>
      <c r="AG291" s="17"/>
      <c r="AH291" s="17"/>
      <c r="AI291" s="17"/>
      <c r="AJ291" s="17"/>
      <c r="AK291" s="16"/>
      <c r="AL291" s="17"/>
      <c r="AM291" s="17"/>
      <c r="AN291" s="17"/>
    </row>
    <row r="292" spans="1:40" ht="15">
      <c r="A292"/>
      <c r="B292"/>
      <c r="C292" s="17"/>
      <c r="D292" s="17"/>
      <c r="E292" s="17"/>
      <c r="F292" s="17"/>
      <c r="G292" s="16"/>
      <c r="H292" s="17"/>
      <c r="I292" s="17"/>
      <c r="J292" s="17"/>
      <c r="K292" s="17"/>
      <c r="L292" s="16"/>
      <c r="M292" s="17"/>
      <c r="N292" s="17"/>
      <c r="O292" s="17"/>
      <c r="P292" s="17"/>
      <c r="Q292" s="16"/>
      <c r="R292" s="17"/>
      <c r="S292" s="17"/>
      <c r="T292" s="17"/>
      <c r="U292" s="17"/>
      <c r="V292" s="16"/>
      <c r="W292" s="17"/>
      <c r="X292" s="17"/>
      <c r="Y292" s="17"/>
      <c r="Z292" s="17"/>
      <c r="AA292" s="16"/>
      <c r="AB292" s="17"/>
      <c r="AC292" s="17"/>
      <c r="AD292" s="17"/>
      <c r="AE292" s="17"/>
      <c r="AF292" s="16"/>
      <c r="AG292" s="17"/>
      <c r="AH292" s="17"/>
      <c r="AI292" s="17"/>
      <c r="AJ292" s="17"/>
      <c r="AK292" s="16"/>
      <c r="AL292" s="17"/>
      <c r="AM292" s="17"/>
      <c r="AN292" s="17"/>
    </row>
    <row r="293" spans="1:40" ht="15">
      <c r="A293"/>
      <c r="B293"/>
      <c r="C293" s="17"/>
      <c r="D293" s="17"/>
      <c r="E293" s="17"/>
      <c r="F293" s="17"/>
      <c r="G293" s="16"/>
      <c r="H293" s="17"/>
      <c r="I293" s="17"/>
      <c r="J293" s="17"/>
      <c r="K293" s="17"/>
      <c r="L293" s="16"/>
      <c r="M293" s="17"/>
      <c r="N293" s="17"/>
      <c r="O293" s="17"/>
      <c r="P293" s="17"/>
      <c r="Q293" s="16"/>
      <c r="R293" s="17"/>
      <c r="S293" s="17"/>
      <c r="T293" s="17"/>
      <c r="U293" s="17"/>
      <c r="V293" s="16"/>
      <c r="W293" s="17"/>
      <c r="X293" s="17"/>
      <c r="Y293" s="17"/>
      <c r="Z293" s="17"/>
      <c r="AA293" s="16"/>
      <c r="AB293" s="17"/>
      <c r="AC293" s="17"/>
      <c r="AD293" s="17"/>
      <c r="AE293" s="17"/>
      <c r="AF293" s="16"/>
      <c r="AG293" s="17"/>
      <c r="AH293" s="17"/>
      <c r="AI293" s="17"/>
      <c r="AJ293" s="17"/>
      <c r="AK293" s="16"/>
      <c r="AL293" s="17"/>
      <c r="AM293" s="17"/>
      <c r="AN293" s="17"/>
    </row>
    <row r="294" spans="1:40" ht="15">
      <c r="A294"/>
      <c r="B294"/>
      <c r="C294" s="17"/>
      <c r="D294" s="17"/>
      <c r="E294" s="17"/>
      <c r="F294" s="17"/>
      <c r="G294" s="16"/>
      <c r="H294" s="17"/>
      <c r="I294" s="17"/>
      <c r="J294" s="17"/>
      <c r="K294" s="17"/>
      <c r="L294" s="16"/>
      <c r="M294" s="17"/>
      <c r="N294" s="17"/>
      <c r="O294" s="17"/>
      <c r="P294" s="17"/>
      <c r="Q294" s="16"/>
      <c r="R294" s="17"/>
      <c r="S294" s="17"/>
      <c r="T294" s="17"/>
      <c r="U294" s="17"/>
      <c r="V294" s="16"/>
      <c r="W294" s="17"/>
      <c r="X294" s="17"/>
      <c r="Y294" s="17"/>
      <c r="Z294" s="17"/>
      <c r="AA294" s="16"/>
      <c r="AB294" s="17"/>
      <c r="AC294" s="17"/>
      <c r="AD294" s="17"/>
      <c r="AE294" s="17"/>
      <c r="AF294" s="16"/>
      <c r="AG294" s="17"/>
      <c r="AH294" s="17"/>
      <c r="AI294" s="17"/>
      <c r="AJ294" s="17"/>
      <c r="AK294" s="16"/>
      <c r="AL294" s="17"/>
      <c r="AM294" s="17"/>
      <c r="AN294" s="17"/>
    </row>
    <row r="295" spans="1:40" ht="15">
      <c r="A295"/>
      <c r="B295"/>
      <c r="C295" s="17"/>
      <c r="D295" s="17"/>
      <c r="E295" s="17"/>
      <c r="F295" s="17"/>
      <c r="G295" s="16"/>
      <c r="H295" s="17"/>
      <c r="I295" s="17"/>
      <c r="J295" s="17"/>
      <c r="K295" s="17"/>
      <c r="L295" s="16"/>
      <c r="M295" s="17"/>
      <c r="N295" s="17"/>
      <c r="O295" s="17"/>
      <c r="P295" s="17"/>
      <c r="Q295" s="16"/>
      <c r="R295" s="17"/>
      <c r="S295" s="17"/>
      <c r="T295" s="17"/>
      <c r="U295" s="17"/>
      <c r="V295" s="16"/>
      <c r="W295" s="17"/>
      <c r="X295" s="17"/>
      <c r="Y295" s="17"/>
      <c r="Z295" s="17"/>
      <c r="AA295" s="16"/>
      <c r="AB295" s="17"/>
      <c r="AC295" s="17"/>
      <c r="AD295" s="17"/>
      <c r="AE295" s="17"/>
      <c r="AF295" s="16"/>
      <c r="AG295" s="17"/>
      <c r="AH295" s="17"/>
      <c r="AI295" s="17"/>
      <c r="AJ295" s="17"/>
      <c r="AK295" s="16"/>
      <c r="AL295" s="17"/>
      <c r="AM295" s="17"/>
      <c r="AN295" s="17"/>
    </row>
    <row r="296" spans="1:40" ht="15">
      <c r="A296"/>
      <c r="B296"/>
      <c r="C296" s="17"/>
      <c r="D296" s="17"/>
      <c r="E296" s="17"/>
      <c r="F296" s="17"/>
      <c r="G296" s="16"/>
      <c r="H296" s="17"/>
      <c r="I296" s="17"/>
      <c r="J296" s="17"/>
      <c r="K296" s="17"/>
      <c r="L296" s="16"/>
      <c r="M296" s="17"/>
      <c r="N296" s="17"/>
      <c r="O296" s="17"/>
      <c r="P296" s="17"/>
      <c r="Q296" s="16"/>
      <c r="R296" s="17"/>
      <c r="S296" s="17"/>
      <c r="T296" s="17"/>
      <c r="U296" s="17"/>
      <c r="V296" s="16"/>
      <c r="W296" s="17"/>
      <c r="X296" s="17"/>
      <c r="Y296" s="17"/>
      <c r="Z296" s="17"/>
      <c r="AA296" s="16"/>
      <c r="AB296" s="17"/>
      <c r="AC296" s="17"/>
      <c r="AD296" s="17"/>
      <c r="AE296" s="17"/>
      <c r="AF296" s="16"/>
      <c r="AG296" s="17"/>
      <c r="AH296" s="17"/>
      <c r="AI296" s="17"/>
      <c r="AJ296" s="17"/>
      <c r="AK296" s="16"/>
      <c r="AL296" s="17"/>
      <c r="AM296" s="17"/>
      <c r="AN296" s="17"/>
    </row>
    <row r="297" spans="1:40" ht="15">
      <c r="A297"/>
      <c r="B297"/>
      <c r="C297" s="17"/>
      <c r="D297" s="17"/>
      <c r="E297" s="17"/>
      <c r="F297" s="17"/>
      <c r="G297" s="16"/>
      <c r="H297" s="17"/>
      <c r="I297" s="17"/>
      <c r="J297" s="17"/>
      <c r="K297" s="17"/>
      <c r="L297" s="16"/>
      <c r="M297" s="17"/>
      <c r="N297" s="17"/>
      <c r="O297" s="17"/>
      <c r="P297" s="17"/>
      <c r="Q297" s="16"/>
      <c r="R297" s="17"/>
      <c r="S297" s="17"/>
      <c r="T297" s="17"/>
      <c r="U297" s="17"/>
      <c r="V297" s="16"/>
      <c r="W297" s="17"/>
      <c r="X297" s="17"/>
      <c r="Y297" s="17"/>
      <c r="Z297" s="17"/>
      <c r="AA297" s="16"/>
      <c r="AB297" s="17"/>
      <c r="AC297" s="17"/>
      <c r="AD297" s="17"/>
      <c r="AE297" s="17"/>
      <c r="AF297" s="16"/>
      <c r="AG297" s="17"/>
      <c r="AH297" s="17"/>
      <c r="AI297" s="17"/>
      <c r="AJ297" s="17"/>
      <c r="AK297" s="16"/>
      <c r="AL297" s="17"/>
      <c r="AM297" s="17"/>
      <c r="AN297" s="17"/>
    </row>
    <row r="298" spans="1:40" ht="15">
      <c r="A298"/>
      <c r="B298"/>
      <c r="C298" s="17"/>
      <c r="D298" s="17"/>
      <c r="E298" s="17"/>
      <c r="F298" s="17"/>
      <c r="G298" s="16"/>
      <c r="H298" s="17"/>
      <c r="I298" s="17"/>
      <c r="J298" s="17"/>
      <c r="K298" s="17"/>
      <c r="L298" s="16"/>
      <c r="M298" s="17"/>
      <c r="N298" s="17"/>
      <c r="O298" s="17"/>
      <c r="P298" s="17"/>
      <c r="Q298" s="16"/>
      <c r="R298" s="17"/>
      <c r="S298" s="17"/>
      <c r="T298" s="17"/>
      <c r="U298" s="17"/>
      <c r="V298" s="16"/>
      <c r="W298" s="17"/>
      <c r="X298" s="17"/>
      <c r="Y298" s="17"/>
      <c r="Z298" s="17"/>
      <c r="AA298" s="16"/>
      <c r="AB298" s="17"/>
      <c r="AC298" s="17"/>
      <c r="AD298" s="17"/>
      <c r="AE298" s="17"/>
      <c r="AF298" s="16"/>
      <c r="AG298" s="17"/>
      <c r="AH298" s="17"/>
      <c r="AI298" s="17"/>
      <c r="AJ298" s="17"/>
      <c r="AK298" s="16"/>
      <c r="AL298" s="17"/>
      <c r="AM298" s="17"/>
      <c r="AN298" s="17"/>
    </row>
    <row r="299" spans="1:40" ht="15">
      <c r="A299"/>
      <c r="B299"/>
      <c r="C299" s="17"/>
      <c r="D299" s="17"/>
      <c r="E299" s="17"/>
      <c r="F299" s="17"/>
      <c r="G299" s="16"/>
      <c r="H299" s="17"/>
      <c r="I299" s="17"/>
      <c r="J299" s="17"/>
      <c r="K299" s="17"/>
      <c r="L299" s="16"/>
      <c r="M299" s="17"/>
      <c r="N299" s="17"/>
      <c r="O299" s="17"/>
      <c r="P299" s="17"/>
      <c r="Q299" s="16"/>
      <c r="R299" s="17"/>
      <c r="S299" s="17"/>
      <c r="T299" s="17"/>
      <c r="U299" s="17"/>
      <c r="V299" s="16"/>
      <c r="W299" s="17"/>
      <c r="X299" s="17"/>
      <c r="Y299" s="17"/>
      <c r="Z299" s="17"/>
      <c r="AA299" s="16"/>
      <c r="AB299" s="17"/>
      <c r="AC299" s="17"/>
      <c r="AD299" s="17"/>
      <c r="AE299" s="17"/>
      <c r="AF299" s="16"/>
      <c r="AG299" s="17"/>
      <c r="AH299" s="17"/>
      <c r="AI299" s="17"/>
      <c r="AJ299" s="17"/>
      <c r="AK299" s="16"/>
      <c r="AL299" s="17"/>
      <c r="AM299" s="17"/>
      <c r="AN299" s="17"/>
    </row>
    <row r="300" spans="1:40" ht="15">
      <c r="A300"/>
      <c r="B300"/>
      <c r="C300" s="17"/>
      <c r="D300" s="17"/>
      <c r="E300" s="17"/>
      <c r="F300" s="17"/>
      <c r="G300" s="16"/>
      <c r="H300" s="17"/>
      <c r="I300" s="17"/>
      <c r="J300" s="17"/>
      <c r="K300" s="17"/>
      <c r="L300" s="16"/>
      <c r="M300" s="17"/>
      <c r="N300" s="17"/>
      <c r="O300" s="17"/>
      <c r="P300" s="17"/>
      <c r="Q300" s="16"/>
      <c r="R300" s="17"/>
      <c r="S300" s="17"/>
      <c r="T300" s="17"/>
      <c r="U300" s="17"/>
      <c r="V300" s="16"/>
      <c r="W300" s="17"/>
      <c r="X300" s="17"/>
      <c r="Y300" s="17"/>
      <c r="Z300" s="17"/>
      <c r="AA300" s="16"/>
      <c r="AB300" s="17"/>
      <c r="AC300" s="17"/>
      <c r="AD300" s="17"/>
      <c r="AE300" s="17"/>
      <c r="AF300" s="16"/>
      <c r="AG300" s="17"/>
      <c r="AH300" s="17"/>
      <c r="AI300" s="17"/>
      <c r="AJ300" s="17"/>
      <c r="AK300" s="16"/>
      <c r="AL300" s="17"/>
      <c r="AM300" s="17"/>
      <c r="AN300" s="17"/>
    </row>
    <row r="301" spans="1:40" ht="15">
      <c r="A301"/>
      <c r="B301"/>
      <c r="C301" s="17"/>
      <c r="D301" s="17"/>
      <c r="E301" s="17"/>
      <c r="F301" s="17"/>
      <c r="G301" s="16"/>
      <c r="H301" s="17"/>
      <c r="I301" s="17"/>
      <c r="J301" s="17"/>
      <c r="K301" s="17"/>
      <c r="L301" s="16"/>
      <c r="M301" s="17"/>
      <c r="N301" s="17"/>
      <c r="O301" s="17"/>
      <c r="P301" s="17"/>
      <c r="Q301" s="16"/>
      <c r="R301" s="17"/>
      <c r="S301" s="17"/>
      <c r="T301" s="17"/>
      <c r="U301" s="17"/>
      <c r="V301" s="16"/>
      <c r="W301" s="17"/>
      <c r="X301" s="17"/>
      <c r="Y301" s="17"/>
      <c r="Z301" s="17"/>
      <c r="AA301" s="16"/>
      <c r="AB301" s="17"/>
      <c r="AC301" s="17"/>
      <c r="AD301" s="17"/>
      <c r="AE301" s="17"/>
      <c r="AF301" s="16"/>
      <c r="AG301" s="17"/>
      <c r="AH301" s="17"/>
      <c r="AI301" s="17"/>
      <c r="AJ301" s="17"/>
      <c r="AK301" s="16"/>
      <c r="AL301" s="17"/>
      <c r="AM301" s="17"/>
      <c r="AN301" s="17"/>
    </row>
    <row r="302" spans="1:40" ht="15">
      <c r="A302"/>
      <c r="B302"/>
      <c r="C302" s="17"/>
      <c r="D302" s="17"/>
      <c r="E302" s="17"/>
      <c r="F302" s="17"/>
      <c r="G302" s="16"/>
      <c r="H302" s="17"/>
      <c r="I302" s="17"/>
      <c r="J302" s="17"/>
      <c r="K302" s="17"/>
      <c r="L302" s="16"/>
      <c r="M302" s="17"/>
      <c r="N302" s="17"/>
      <c r="O302" s="17"/>
      <c r="P302" s="17"/>
      <c r="Q302" s="16"/>
      <c r="R302" s="17"/>
      <c r="S302" s="17"/>
      <c r="T302" s="17"/>
      <c r="U302" s="17"/>
      <c r="V302" s="16"/>
      <c r="W302" s="17"/>
      <c r="X302" s="17"/>
      <c r="Y302" s="17"/>
      <c r="Z302" s="17"/>
      <c r="AA302" s="16"/>
      <c r="AB302" s="17"/>
      <c r="AC302" s="17"/>
      <c r="AD302" s="17"/>
      <c r="AE302" s="17"/>
      <c r="AF302" s="16"/>
      <c r="AG302" s="17"/>
      <c r="AH302" s="17"/>
      <c r="AI302" s="17"/>
      <c r="AJ302" s="17"/>
      <c r="AK302" s="16"/>
      <c r="AL302" s="17"/>
      <c r="AM302" s="17"/>
      <c r="AN302" s="17"/>
    </row>
    <row r="303" spans="1:40" ht="15">
      <c r="A303"/>
      <c r="B303"/>
      <c r="C303" s="17"/>
      <c r="D303" s="17"/>
      <c r="E303" s="17"/>
      <c r="F303" s="17"/>
      <c r="G303" s="16"/>
      <c r="H303" s="17"/>
      <c r="I303" s="17"/>
      <c r="J303" s="17"/>
      <c r="K303" s="17"/>
      <c r="L303" s="16"/>
      <c r="M303" s="17"/>
      <c r="N303" s="17"/>
      <c r="O303" s="17"/>
      <c r="P303" s="17"/>
      <c r="Q303" s="16"/>
      <c r="R303" s="17"/>
      <c r="S303" s="17"/>
      <c r="T303" s="17"/>
      <c r="U303" s="17"/>
      <c r="V303" s="16"/>
      <c r="W303" s="17"/>
      <c r="X303" s="17"/>
      <c r="Y303" s="17"/>
      <c r="Z303" s="17"/>
      <c r="AA303" s="16"/>
      <c r="AB303" s="17"/>
      <c r="AC303" s="17"/>
      <c r="AD303" s="17"/>
      <c r="AE303" s="17"/>
      <c r="AF303" s="16"/>
      <c r="AG303" s="17"/>
      <c r="AH303" s="17"/>
      <c r="AI303" s="17"/>
      <c r="AJ303" s="17"/>
      <c r="AK303" s="16"/>
      <c r="AL303" s="17"/>
      <c r="AM303" s="17"/>
      <c r="AN303" s="17"/>
    </row>
    <row r="304" spans="1:40" ht="15">
      <c r="A304"/>
      <c r="B304"/>
      <c r="C304" s="17"/>
      <c r="D304" s="17"/>
      <c r="E304" s="17"/>
      <c r="F304" s="17"/>
      <c r="G304" s="16"/>
      <c r="H304" s="17"/>
      <c r="I304" s="17"/>
      <c r="J304" s="17"/>
      <c r="K304" s="17"/>
      <c r="L304" s="16"/>
      <c r="M304" s="17"/>
      <c r="N304" s="17"/>
      <c r="O304" s="17"/>
      <c r="P304" s="17"/>
      <c r="Q304" s="16"/>
      <c r="R304" s="17"/>
      <c r="S304" s="17"/>
      <c r="T304" s="17"/>
      <c r="U304" s="17"/>
      <c r="V304" s="16"/>
      <c r="W304" s="17"/>
      <c r="X304" s="17"/>
      <c r="Y304" s="17"/>
      <c r="Z304" s="17"/>
      <c r="AA304" s="16"/>
      <c r="AB304" s="17"/>
      <c r="AC304" s="17"/>
      <c r="AD304" s="17"/>
      <c r="AE304" s="17"/>
      <c r="AF304" s="16"/>
      <c r="AG304" s="17"/>
      <c r="AH304" s="17"/>
      <c r="AI304" s="17"/>
      <c r="AJ304" s="17"/>
      <c r="AK304" s="16"/>
      <c r="AL304" s="17"/>
      <c r="AM304" s="17"/>
      <c r="AN304" s="17"/>
    </row>
    <row r="305" spans="1:40" ht="15">
      <c r="A305"/>
      <c r="B305"/>
      <c r="C305" s="17"/>
      <c r="D305" s="17"/>
      <c r="E305" s="17"/>
      <c r="F305" s="17"/>
      <c r="G305" s="16"/>
      <c r="H305" s="17"/>
      <c r="I305" s="17"/>
      <c r="J305" s="17"/>
      <c r="K305" s="17"/>
      <c r="L305" s="16"/>
      <c r="M305" s="17"/>
      <c r="N305" s="17"/>
      <c r="O305" s="17"/>
      <c r="P305" s="17"/>
      <c r="Q305" s="16"/>
      <c r="R305" s="17"/>
      <c r="S305" s="17"/>
      <c r="T305" s="17"/>
      <c r="U305" s="17"/>
      <c r="V305" s="16"/>
      <c r="W305" s="17"/>
      <c r="X305" s="17"/>
      <c r="Y305" s="17"/>
      <c r="Z305" s="17"/>
      <c r="AA305" s="16"/>
      <c r="AB305" s="17"/>
      <c r="AC305" s="17"/>
      <c r="AD305" s="17"/>
      <c r="AE305" s="17"/>
      <c r="AF305" s="16"/>
      <c r="AG305" s="17"/>
      <c r="AH305" s="17"/>
      <c r="AI305" s="17"/>
      <c r="AJ305" s="17"/>
      <c r="AK305" s="16"/>
      <c r="AL305" s="17"/>
      <c r="AM305" s="17"/>
      <c r="AN305" s="17"/>
    </row>
    <row r="306" spans="1:40" ht="15">
      <c r="A306"/>
      <c r="B306"/>
      <c r="C306" s="17"/>
      <c r="D306" s="17"/>
      <c r="E306" s="17"/>
      <c r="F306" s="17"/>
      <c r="G306" s="16"/>
      <c r="H306" s="17"/>
      <c r="I306" s="17"/>
      <c r="J306" s="17"/>
      <c r="K306" s="17"/>
      <c r="L306" s="16"/>
      <c r="M306" s="17"/>
      <c r="N306" s="17"/>
      <c r="O306" s="17"/>
      <c r="P306" s="17"/>
      <c r="Q306" s="16"/>
      <c r="R306" s="17"/>
      <c r="S306" s="17"/>
      <c r="T306" s="17"/>
      <c r="U306" s="17"/>
      <c r="V306" s="16"/>
      <c r="W306" s="17"/>
      <c r="X306" s="17"/>
      <c r="Y306" s="17"/>
      <c r="Z306" s="17"/>
      <c r="AA306" s="16"/>
      <c r="AB306" s="17"/>
      <c r="AC306" s="17"/>
      <c r="AD306" s="17"/>
      <c r="AE306" s="17"/>
      <c r="AF306" s="16"/>
      <c r="AG306" s="17"/>
      <c r="AH306" s="17"/>
      <c r="AI306" s="17"/>
      <c r="AJ306" s="17"/>
      <c r="AK306" s="16"/>
      <c r="AL306" s="17"/>
      <c r="AM306" s="17"/>
      <c r="AN306" s="17"/>
    </row>
    <row r="307" spans="1:40" ht="15">
      <c r="A307"/>
      <c r="B307"/>
      <c r="C307" s="17"/>
      <c r="D307" s="17"/>
      <c r="E307" s="17"/>
      <c r="F307" s="17"/>
      <c r="G307" s="16"/>
      <c r="H307" s="17"/>
      <c r="I307" s="17"/>
      <c r="J307" s="17"/>
      <c r="K307" s="17"/>
      <c r="L307" s="16"/>
      <c r="M307" s="17"/>
      <c r="N307" s="17"/>
      <c r="O307" s="17"/>
      <c r="P307" s="17"/>
      <c r="Q307" s="16"/>
      <c r="R307" s="17"/>
      <c r="S307" s="17"/>
      <c r="T307" s="17"/>
      <c r="U307" s="17"/>
      <c r="V307" s="16"/>
      <c r="W307" s="17"/>
      <c r="X307" s="17"/>
      <c r="Y307" s="17"/>
      <c r="Z307" s="17"/>
      <c r="AA307" s="16"/>
      <c r="AB307" s="17"/>
      <c r="AC307" s="17"/>
      <c r="AD307" s="17"/>
      <c r="AE307" s="17"/>
      <c r="AF307" s="16"/>
      <c r="AG307" s="17"/>
      <c r="AH307" s="17"/>
      <c r="AI307" s="17"/>
      <c r="AJ307" s="17"/>
      <c r="AK307" s="16"/>
      <c r="AL307" s="17"/>
      <c r="AM307" s="17"/>
      <c r="AN307" s="17"/>
    </row>
    <row r="308" spans="1:40" ht="15">
      <c r="A308"/>
      <c r="B308"/>
      <c r="C308" s="17"/>
      <c r="D308" s="17"/>
      <c r="E308" s="17"/>
      <c r="F308" s="17"/>
      <c r="G308" s="16"/>
      <c r="H308" s="17"/>
      <c r="I308" s="17"/>
      <c r="J308" s="17"/>
      <c r="K308" s="17"/>
      <c r="L308" s="16"/>
      <c r="M308" s="17"/>
      <c r="N308" s="17"/>
      <c r="O308" s="17"/>
      <c r="P308" s="17"/>
      <c r="Q308" s="16"/>
      <c r="R308" s="17"/>
      <c r="S308" s="17"/>
      <c r="T308" s="17"/>
      <c r="U308" s="17"/>
      <c r="V308" s="16"/>
      <c r="W308" s="17"/>
      <c r="X308" s="17"/>
      <c r="Y308" s="17"/>
      <c r="Z308" s="17"/>
      <c r="AA308" s="16"/>
      <c r="AB308" s="17"/>
      <c r="AC308" s="17"/>
      <c r="AD308" s="17"/>
      <c r="AE308" s="17"/>
      <c r="AF308" s="16"/>
      <c r="AG308" s="17"/>
      <c r="AH308" s="17"/>
      <c r="AI308" s="17"/>
      <c r="AJ308" s="17"/>
      <c r="AK308" s="16"/>
      <c r="AL308" s="17"/>
      <c r="AM308" s="17"/>
      <c r="AN308" s="17"/>
    </row>
    <row r="309" spans="1:40" ht="15">
      <c r="A309"/>
      <c r="B309"/>
      <c r="C309" s="17"/>
      <c r="D309" s="17"/>
      <c r="E309" s="17"/>
      <c r="F309" s="17"/>
      <c r="G309" s="16"/>
      <c r="H309" s="17"/>
      <c r="I309" s="17"/>
      <c r="J309" s="17"/>
      <c r="K309" s="17"/>
      <c r="L309" s="16"/>
      <c r="M309" s="17"/>
      <c r="N309" s="17"/>
      <c r="O309" s="17"/>
      <c r="P309" s="17"/>
      <c r="Q309" s="16"/>
      <c r="R309" s="17"/>
      <c r="S309" s="17"/>
      <c r="T309" s="17"/>
      <c r="U309" s="17"/>
      <c r="V309" s="16"/>
      <c r="W309" s="17"/>
      <c r="X309" s="17"/>
      <c r="Y309" s="17"/>
      <c r="Z309" s="17"/>
      <c r="AA309" s="16"/>
      <c r="AB309" s="17"/>
      <c r="AC309" s="17"/>
      <c r="AD309" s="17"/>
      <c r="AE309" s="17"/>
      <c r="AF309" s="16"/>
      <c r="AG309" s="17"/>
      <c r="AH309" s="17"/>
      <c r="AI309" s="17"/>
      <c r="AJ309" s="17"/>
      <c r="AK309" s="16"/>
      <c r="AL309" s="17"/>
      <c r="AM309" s="17"/>
      <c r="AN309" s="17"/>
    </row>
    <row r="310" spans="1:40" ht="15">
      <c r="A310"/>
      <c r="B310"/>
      <c r="C310" s="17"/>
      <c r="D310" s="17"/>
      <c r="E310" s="17"/>
      <c r="F310" s="17"/>
      <c r="G310" s="16"/>
      <c r="H310" s="17"/>
      <c r="I310" s="17"/>
      <c r="J310" s="17"/>
      <c r="K310" s="17"/>
      <c r="L310" s="16"/>
      <c r="M310" s="17"/>
      <c r="N310" s="17"/>
      <c r="O310" s="17"/>
      <c r="P310" s="17"/>
      <c r="Q310" s="16"/>
      <c r="R310" s="17"/>
      <c r="S310" s="17"/>
      <c r="T310" s="17"/>
      <c r="U310" s="17"/>
      <c r="V310" s="16"/>
      <c r="W310" s="17"/>
      <c r="X310" s="17"/>
      <c r="Y310" s="17"/>
      <c r="Z310" s="17"/>
      <c r="AA310" s="16"/>
      <c r="AB310" s="17"/>
      <c r="AC310" s="17"/>
      <c r="AD310" s="17"/>
      <c r="AE310" s="17"/>
      <c r="AF310" s="16"/>
      <c r="AG310" s="17"/>
      <c r="AH310" s="17"/>
      <c r="AI310" s="17"/>
      <c r="AJ310" s="17"/>
      <c r="AK310" s="16"/>
      <c r="AL310" s="17"/>
      <c r="AM310" s="17"/>
      <c r="AN310" s="17"/>
    </row>
    <row r="311" spans="1:40" ht="15">
      <c r="A311"/>
      <c r="B311"/>
      <c r="C311" s="17"/>
      <c r="D311" s="17"/>
      <c r="E311" s="17"/>
      <c r="F311" s="17"/>
      <c r="G311" s="16"/>
      <c r="H311" s="17"/>
      <c r="I311" s="17"/>
      <c r="J311" s="17"/>
      <c r="K311" s="17"/>
      <c r="L311" s="16"/>
      <c r="M311" s="17"/>
      <c r="N311" s="17"/>
      <c r="O311" s="17"/>
      <c r="P311" s="17"/>
      <c r="Q311" s="16"/>
      <c r="R311" s="17"/>
      <c r="S311" s="17"/>
      <c r="T311" s="17"/>
      <c r="U311" s="17"/>
      <c r="V311" s="16"/>
      <c r="W311" s="17"/>
      <c r="X311" s="17"/>
      <c r="Y311" s="17"/>
      <c r="Z311" s="17"/>
      <c r="AA311" s="16"/>
      <c r="AB311" s="17"/>
      <c r="AC311" s="17"/>
      <c r="AD311" s="17"/>
      <c r="AE311" s="17"/>
      <c r="AF311" s="16"/>
      <c r="AG311" s="17"/>
      <c r="AH311" s="17"/>
      <c r="AI311" s="17"/>
      <c r="AJ311" s="17"/>
      <c r="AK311" s="16"/>
      <c r="AL311" s="17"/>
      <c r="AM311" s="17"/>
      <c r="AN311" s="17"/>
    </row>
    <row r="312" spans="1:40" ht="15">
      <c r="A312"/>
      <c r="B312"/>
      <c r="C312" s="17"/>
      <c r="D312" s="17"/>
      <c r="E312" s="17"/>
      <c r="F312" s="17"/>
      <c r="G312" s="16"/>
      <c r="H312" s="17"/>
      <c r="I312" s="17"/>
      <c r="J312" s="17"/>
      <c r="K312" s="17"/>
      <c r="L312" s="16"/>
      <c r="M312" s="17"/>
      <c r="N312" s="17"/>
      <c r="O312" s="17"/>
      <c r="P312" s="17"/>
      <c r="Q312" s="16"/>
      <c r="R312" s="17"/>
      <c r="S312" s="17"/>
      <c r="T312" s="17"/>
      <c r="U312" s="17"/>
      <c r="V312" s="16"/>
      <c r="W312" s="17"/>
      <c r="X312" s="17"/>
      <c r="Y312" s="17"/>
      <c r="Z312" s="17"/>
      <c r="AA312" s="16"/>
      <c r="AB312" s="17"/>
      <c r="AC312" s="17"/>
      <c r="AD312" s="17"/>
      <c r="AE312" s="17"/>
      <c r="AF312" s="16"/>
      <c r="AG312" s="17"/>
      <c r="AH312" s="17"/>
      <c r="AI312" s="17"/>
      <c r="AJ312" s="17"/>
      <c r="AK312" s="16"/>
      <c r="AL312" s="17"/>
      <c r="AM312" s="17"/>
      <c r="AN312" s="17"/>
    </row>
    <row r="313" spans="1:40" ht="15">
      <c r="A313"/>
      <c r="B313"/>
      <c r="C313" s="17"/>
      <c r="D313" s="17"/>
      <c r="E313" s="17"/>
      <c r="F313" s="17"/>
      <c r="G313" s="16"/>
      <c r="H313" s="17"/>
      <c r="I313" s="17"/>
      <c r="J313" s="17"/>
      <c r="K313" s="17"/>
      <c r="L313" s="16"/>
      <c r="M313" s="17"/>
      <c r="N313" s="17"/>
      <c r="O313" s="17"/>
      <c r="P313" s="17"/>
      <c r="Q313" s="16"/>
      <c r="R313" s="17"/>
      <c r="S313" s="17"/>
      <c r="T313" s="17"/>
      <c r="U313" s="17"/>
      <c r="V313" s="16"/>
      <c r="W313" s="17"/>
      <c r="X313" s="17"/>
      <c r="Y313" s="17"/>
      <c r="Z313" s="17"/>
      <c r="AA313" s="16"/>
      <c r="AB313" s="17"/>
      <c r="AC313" s="17"/>
      <c r="AD313" s="17"/>
      <c r="AE313" s="17"/>
      <c r="AF313" s="16"/>
      <c r="AG313" s="17"/>
      <c r="AH313" s="17"/>
      <c r="AI313" s="17"/>
      <c r="AJ313" s="17"/>
      <c r="AK313" s="16"/>
      <c r="AL313" s="17"/>
      <c r="AM313" s="17"/>
      <c r="AN313" s="17"/>
    </row>
    <row r="314" spans="1:40" ht="15">
      <c r="A314"/>
      <c r="B314"/>
      <c r="C314" s="17"/>
      <c r="D314" s="17"/>
      <c r="E314" s="17"/>
      <c r="F314" s="17"/>
      <c r="G314" s="16"/>
      <c r="H314" s="17"/>
      <c r="I314" s="17"/>
      <c r="J314" s="17"/>
      <c r="K314" s="17"/>
      <c r="L314" s="16"/>
      <c r="M314" s="17"/>
      <c r="N314" s="17"/>
      <c r="O314" s="17"/>
      <c r="P314" s="17"/>
      <c r="Q314" s="16"/>
      <c r="R314" s="17"/>
      <c r="S314" s="17"/>
      <c r="T314" s="17"/>
      <c r="U314" s="17"/>
      <c r="V314" s="16"/>
      <c r="W314" s="17"/>
      <c r="X314" s="17"/>
      <c r="Y314" s="17"/>
      <c r="Z314" s="17"/>
      <c r="AA314" s="16"/>
      <c r="AB314" s="17"/>
      <c r="AC314" s="17"/>
      <c r="AD314" s="17"/>
      <c r="AE314" s="17"/>
      <c r="AF314" s="16"/>
      <c r="AG314" s="17"/>
      <c r="AH314" s="17"/>
      <c r="AI314" s="17"/>
      <c r="AJ314" s="17"/>
      <c r="AK314" s="16"/>
      <c r="AL314" s="17"/>
      <c r="AM314" s="17"/>
      <c r="AN314" s="17"/>
    </row>
    <row r="315" spans="1:40" ht="15">
      <c r="A315"/>
      <c r="B315"/>
      <c r="C315" s="17"/>
      <c r="D315" s="17"/>
      <c r="E315" s="17"/>
      <c r="F315" s="17"/>
      <c r="G315" s="16"/>
      <c r="H315" s="17"/>
      <c r="I315" s="17"/>
      <c r="J315" s="17"/>
      <c r="K315" s="17"/>
      <c r="L315" s="16"/>
      <c r="M315" s="17"/>
      <c r="N315" s="17"/>
      <c r="O315" s="17"/>
      <c r="P315" s="17"/>
      <c r="Q315" s="16"/>
      <c r="R315" s="17"/>
      <c r="S315" s="17"/>
      <c r="T315" s="17"/>
      <c r="U315" s="17"/>
      <c r="V315" s="16"/>
      <c r="W315" s="17"/>
      <c r="X315" s="17"/>
      <c r="Y315" s="17"/>
      <c r="Z315" s="17"/>
      <c r="AA315" s="16"/>
      <c r="AB315" s="17"/>
      <c r="AC315" s="17"/>
      <c r="AD315" s="17"/>
      <c r="AE315" s="17"/>
      <c r="AF315" s="16"/>
      <c r="AG315" s="17"/>
      <c r="AH315" s="17"/>
      <c r="AI315" s="17"/>
      <c r="AJ315" s="17"/>
      <c r="AK315" s="16"/>
      <c r="AL315" s="17"/>
      <c r="AM315" s="17"/>
      <c r="AN315" s="17"/>
    </row>
    <row r="316" spans="1:40" ht="15">
      <c r="A316"/>
      <c r="B316"/>
      <c r="C316" s="17"/>
      <c r="D316" s="17"/>
      <c r="E316" s="17"/>
      <c r="F316" s="17"/>
      <c r="G316" s="16"/>
      <c r="H316" s="17"/>
      <c r="I316" s="17"/>
      <c r="J316" s="17"/>
      <c r="K316" s="17"/>
      <c r="L316" s="16"/>
      <c r="M316" s="17"/>
      <c r="N316" s="17"/>
      <c r="O316" s="17"/>
      <c r="P316" s="17"/>
      <c r="Q316" s="16"/>
      <c r="R316" s="17"/>
      <c r="S316" s="17"/>
      <c r="T316" s="17"/>
      <c r="U316" s="17"/>
      <c r="V316" s="16"/>
      <c r="W316" s="17"/>
      <c r="X316" s="17"/>
      <c r="Y316" s="17"/>
      <c r="Z316" s="17"/>
      <c r="AA316" s="16"/>
      <c r="AB316" s="17"/>
      <c r="AC316" s="17"/>
      <c r="AD316" s="17"/>
      <c r="AE316" s="17"/>
      <c r="AF316" s="16"/>
      <c r="AG316" s="17"/>
      <c r="AH316" s="17"/>
      <c r="AI316" s="17"/>
      <c r="AJ316" s="17"/>
      <c r="AK316" s="16"/>
      <c r="AL316" s="17"/>
      <c r="AM316" s="17"/>
      <c r="AN316" s="17"/>
    </row>
    <row r="317" spans="1:40" ht="15">
      <c r="A317"/>
      <c r="B317"/>
      <c r="C317" s="17"/>
      <c r="D317" s="17"/>
      <c r="E317" s="17"/>
      <c r="F317" s="17"/>
      <c r="G317" s="16"/>
      <c r="H317" s="17"/>
      <c r="I317" s="17"/>
      <c r="J317" s="17"/>
      <c r="K317" s="17"/>
      <c r="L317" s="16"/>
      <c r="M317" s="17"/>
      <c r="N317" s="17"/>
      <c r="O317" s="17"/>
      <c r="P317" s="17"/>
      <c r="Q317" s="16"/>
      <c r="R317" s="17"/>
      <c r="S317" s="17"/>
      <c r="T317" s="17"/>
      <c r="U317" s="17"/>
      <c r="V317" s="16"/>
      <c r="W317" s="17"/>
      <c r="X317" s="17"/>
      <c r="Y317" s="17"/>
      <c r="Z317" s="17"/>
      <c r="AA317" s="16"/>
      <c r="AB317" s="17"/>
      <c r="AC317" s="17"/>
      <c r="AD317" s="17"/>
      <c r="AE317" s="17"/>
      <c r="AF317" s="16"/>
      <c r="AG317" s="17"/>
      <c r="AH317" s="17"/>
      <c r="AI317" s="17"/>
      <c r="AJ317" s="17"/>
      <c r="AK317" s="16"/>
      <c r="AL317" s="17"/>
      <c r="AM317" s="17"/>
      <c r="AN317" s="17"/>
    </row>
    <row r="318" spans="1:40" ht="15">
      <c r="A318"/>
      <c r="B318"/>
      <c r="C318" s="17"/>
      <c r="D318" s="17"/>
      <c r="E318" s="17"/>
      <c r="F318" s="17"/>
      <c r="G318" s="16"/>
      <c r="H318" s="17"/>
      <c r="I318" s="17"/>
      <c r="J318" s="17"/>
      <c r="K318" s="17"/>
      <c r="L318" s="16"/>
      <c r="M318" s="17"/>
      <c r="N318" s="17"/>
      <c r="O318" s="17"/>
      <c r="P318" s="17"/>
      <c r="Q318" s="16"/>
      <c r="R318" s="17"/>
      <c r="S318" s="17"/>
      <c r="T318" s="17"/>
      <c r="U318" s="17"/>
      <c r="V318" s="16"/>
      <c r="W318" s="17"/>
      <c r="X318" s="17"/>
      <c r="Y318" s="17"/>
      <c r="Z318" s="17"/>
      <c r="AA318" s="16"/>
      <c r="AB318" s="17"/>
      <c r="AC318" s="17"/>
      <c r="AD318" s="17"/>
      <c r="AE318" s="17"/>
      <c r="AF318" s="16"/>
      <c r="AG318" s="17"/>
      <c r="AH318" s="17"/>
      <c r="AI318" s="17"/>
      <c r="AJ318" s="17"/>
      <c r="AK318" s="16"/>
      <c r="AL318" s="17"/>
      <c r="AM318" s="17"/>
      <c r="AN318" s="17"/>
    </row>
    <row r="319" spans="1:40" ht="15">
      <c r="A319"/>
      <c r="B319"/>
      <c r="C319" s="17"/>
      <c r="D319" s="17"/>
      <c r="E319" s="17"/>
      <c r="F319" s="17"/>
      <c r="G319" s="16"/>
      <c r="H319" s="17"/>
      <c r="I319" s="17"/>
      <c r="J319" s="17"/>
      <c r="K319" s="17"/>
      <c r="L319" s="16"/>
      <c r="M319" s="17"/>
      <c r="N319" s="17"/>
      <c r="O319" s="17"/>
      <c r="P319" s="17"/>
      <c r="Q319" s="16"/>
      <c r="R319" s="17"/>
      <c r="S319" s="17"/>
      <c r="T319" s="17"/>
      <c r="U319" s="17"/>
      <c r="V319" s="16"/>
      <c r="W319" s="17"/>
      <c r="X319" s="17"/>
      <c r="Y319" s="17"/>
      <c r="Z319" s="17"/>
      <c r="AA319" s="16"/>
      <c r="AB319" s="17"/>
      <c r="AC319" s="17"/>
      <c r="AD319" s="17"/>
      <c r="AE319" s="17"/>
      <c r="AF319" s="16"/>
      <c r="AG319" s="17"/>
      <c r="AH319" s="17"/>
      <c r="AI319" s="17"/>
      <c r="AJ319" s="17"/>
      <c r="AK319" s="16"/>
      <c r="AL319" s="17"/>
      <c r="AM319" s="17"/>
      <c r="AN319" s="17"/>
    </row>
    <row r="320" spans="1:40" ht="15">
      <c r="A320"/>
      <c r="B320"/>
      <c r="C320" s="17"/>
      <c r="D320" s="17"/>
      <c r="E320" s="17"/>
      <c r="F320" s="17"/>
      <c r="G320" s="16"/>
      <c r="H320" s="17"/>
      <c r="I320" s="17"/>
      <c r="J320" s="17"/>
      <c r="K320" s="17"/>
      <c r="L320" s="16"/>
      <c r="M320" s="17"/>
      <c r="N320" s="17"/>
      <c r="O320" s="17"/>
      <c r="P320" s="17"/>
      <c r="Q320" s="16"/>
      <c r="R320" s="17"/>
      <c r="S320" s="17"/>
      <c r="T320" s="17"/>
      <c r="U320" s="17"/>
      <c r="V320" s="16"/>
      <c r="W320" s="17"/>
      <c r="X320" s="17"/>
      <c r="Y320" s="17"/>
      <c r="Z320" s="17"/>
      <c r="AA320" s="16"/>
      <c r="AB320" s="17"/>
      <c r="AC320" s="17"/>
      <c r="AD320" s="17"/>
      <c r="AE320" s="17"/>
      <c r="AF320" s="16"/>
      <c r="AG320" s="17"/>
      <c r="AH320" s="17"/>
      <c r="AI320" s="17"/>
      <c r="AJ320" s="17"/>
      <c r="AK320" s="16"/>
      <c r="AL320" s="17"/>
      <c r="AM320" s="17"/>
      <c r="AN320" s="17"/>
    </row>
    <row r="321" spans="1:40" ht="15">
      <c r="A321"/>
      <c r="B321"/>
      <c r="C321" s="17"/>
      <c r="D321" s="17"/>
      <c r="E321" s="17"/>
      <c r="F321" s="17"/>
      <c r="G321" s="16"/>
      <c r="H321" s="17"/>
      <c r="I321" s="17"/>
      <c r="J321" s="17"/>
      <c r="K321" s="17"/>
      <c r="L321" s="16"/>
      <c r="M321" s="17"/>
      <c r="N321" s="17"/>
      <c r="O321" s="17"/>
      <c r="P321" s="17"/>
      <c r="Q321" s="16"/>
      <c r="R321" s="17"/>
      <c r="S321" s="17"/>
      <c r="T321" s="17"/>
      <c r="U321" s="17"/>
      <c r="V321" s="16"/>
      <c r="W321" s="17"/>
      <c r="X321" s="17"/>
      <c r="Y321" s="17"/>
      <c r="Z321" s="17"/>
      <c r="AA321" s="16"/>
      <c r="AB321" s="17"/>
      <c r="AC321" s="17"/>
      <c r="AD321" s="17"/>
      <c r="AE321" s="17"/>
      <c r="AF321" s="16"/>
      <c r="AG321" s="17"/>
      <c r="AH321" s="17"/>
      <c r="AI321" s="17"/>
      <c r="AJ321" s="17"/>
      <c r="AK321" s="16"/>
      <c r="AL321" s="17"/>
      <c r="AM321" s="17"/>
      <c r="AN321" s="17"/>
    </row>
    <row r="322" spans="1:40" ht="15">
      <c r="A322"/>
      <c r="B322"/>
      <c r="C322" s="17"/>
      <c r="D322" s="17"/>
      <c r="E322" s="17"/>
      <c r="F322" s="17"/>
      <c r="G322" s="16"/>
      <c r="H322" s="17"/>
      <c r="I322" s="17"/>
      <c r="J322" s="17"/>
      <c r="K322" s="17"/>
      <c r="L322" s="16"/>
      <c r="M322" s="17"/>
      <c r="N322" s="17"/>
      <c r="O322" s="17"/>
      <c r="P322" s="17"/>
      <c r="Q322" s="16"/>
      <c r="R322" s="17"/>
      <c r="S322" s="17"/>
      <c r="T322" s="17"/>
      <c r="U322" s="17"/>
      <c r="V322" s="16"/>
      <c r="W322" s="17"/>
      <c r="X322" s="17"/>
      <c r="Y322" s="17"/>
      <c r="Z322" s="17"/>
      <c r="AA322" s="16"/>
      <c r="AB322" s="17"/>
      <c r="AC322" s="17"/>
      <c r="AD322" s="17"/>
      <c r="AE322" s="17"/>
      <c r="AF322" s="16"/>
      <c r="AG322" s="17"/>
      <c r="AH322" s="17"/>
      <c r="AI322" s="17"/>
      <c r="AJ322" s="17"/>
      <c r="AK322" s="16"/>
      <c r="AL322" s="17"/>
      <c r="AM322" s="17"/>
      <c r="AN322" s="17"/>
    </row>
    <row r="323" spans="1:40" ht="15">
      <c r="A323"/>
      <c r="B323"/>
      <c r="C323" s="17"/>
      <c r="D323" s="17"/>
      <c r="E323" s="17"/>
      <c r="F323" s="17"/>
      <c r="G323" s="16"/>
      <c r="H323" s="17"/>
      <c r="I323" s="17"/>
      <c r="J323" s="17"/>
      <c r="K323" s="17"/>
      <c r="L323" s="16"/>
      <c r="M323" s="17"/>
      <c r="N323" s="17"/>
      <c r="O323" s="17"/>
      <c r="P323" s="17"/>
      <c r="Q323" s="16"/>
      <c r="R323" s="17"/>
      <c r="S323" s="17"/>
      <c r="T323" s="17"/>
      <c r="U323" s="17"/>
      <c r="V323" s="16"/>
      <c r="W323" s="17"/>
      <c r="X323" s="17"/>
      <c r="Y323" s="17"/>
      <c r="Z323" s="17"/>
      <c r="AA323" s="16"/>
      <c r="AB323" s="17"/>
      <c r="AC323" s="17"/>
      <c r="AD323" s="17"/>
      <c r="AE323" s="17"/>
      <c r="AF323" s="16"/>
      <c r="AG323" s="17"/>
      <c r="AH323" s="17"/>
      <c r="AI323" s="17"/>
      <c r="AJ323" s="17"/>
      <c r="AK323" s="16"/>
      <c r="AL323" s="17"/>
      <c r="AM323" s="17"/>
      <c r="AN323" s="17"/>
    </row>
    <row r="324" spans="1:40" ht="15">
      <c r="A324"/>
      <c r="B324"/>
      <c r="C324" s="17"/>
      <c r="D324" s="17"/>
      <c r="E324" s="17"/>
      <c r="F324" s="17"/>
      <c r="G324" s="16"/>
      <c r="H324" s="17"/>
      <c r="I324" s="17"/>
      <c r="J324" s="17"/>
      <c r="K324" s="17"/>
      <c r="L324" s="16"/>
      <c r="M324" s="17"/>
      <c r="N324" s="17"/>
      <c r="O324" s="17"/>
      <c r="P324" s="17"/>
      <c r="Q324" s="16"/>
      <c r="R324" s="17"/>
      <c r="S324" s="17"/>
      <c r="T324" s="17"/>
      <c r="U324" s="17"/>
      <c r="V324" s="16"/>
      <c r="W324" s="17"/>
      <c r="X324" s="17"/>
      <c r="Y324" s="17"/>
      <c r="Z324" s="17"/>
      <c r="AA324" s="16"/>
      <c r="AB324" s="17"/>
      <c r="AC324" s="17"/>
      <c r="AD324" s="17"/>
      <c r="AE324" s="17"/>
      <c r="AF324" s="16"/>
      <c r="AG324" s="17"/>
      <c r="AH324" s="17"/>
      <c r="AI324" s="17"/>
      <c r="AJ324" s="17"/>
      <c r="AK324" s="16"/>
      <c r="AL324" s="17"/>
      <c r="AM324" s="17"/>
      <c r="AN324" s="17"/>
    </row>
    <row r="325" spans="1:40" ht="15">
      <c r="A325"/>
      <c r="B325"/>
      <c r="C325" s="17"/>
      <c r="D325" s="17"/>
      <c r="E325" s="17"/>
      <c r="F325" s="17"/>
      <c r="G325" s="16"/>
      <c r="H325" s="17"/>
      <c r="I325" s="17"/>
      <c r="J325" s="17"/>
      <c r="K325" s="17"/>
      <c r="L325" s="16"/>
      <c r="M325" s="17"/>
      <c r="N325" s="17"/>
      <c r="O325" s="17"/>
      <c r="P325" s="17"/>
      <c r="Q325" s="16"/>
      <c r="R325" s="17"/>
      <c r="S325" s="17"/>
      <c r="T325" s="17"/>
      <c r="U325" s="17"/>
      <c r="V325" s="16"/>
      <c r="W325" s="17"/>
      <c r="X325" s="17"/>
      <c r="Y325" s="17"/>
      <c r="Z325" s="17"/>
      <c r="AA325" s="16"/>
      <c r="AB325" s="17"/>
      <c r="AC325" s="17"/>
      <c r="AD325" s="17"/>
      <c r="AE325" s="17"/>
      <c r="AF325" s="16"/>
      <c r="AG325" s="17"/>
      <c r="AH325" s="17"/>
      <c r="AI325" s="17"/>
      <c r="AJ325" s="17"/>
      <c r="AK325" s="16"/>
      <c r="AL325" s="17"/>
      <c r="AM325" s="17"/>
      <c r="AN325" s="17"/>
    </row>
    <row r="326" spans="1:40" ht="15">
      <c r="A326"/>
      <c r="B326"/>
      <c r="C326" s="17"/>
      <c r="D326" s="17"/>
      <c r="E326" s="17"/>
      <c r="F326" s="17"/>
      <c r="G326" s="16"/>
      <c r="H326" s="17"/>
      <c r="I326" s="17"/>
      <c r="J326" s="17"/>
      <c r="K326" s="17"/>
      <c r="L326" s="16"/>
      <c r="M326" s="17"/>
      <c r="N326" s="17"/>
      <c r="O326" s="17"/>
      <c r="P326" s="17"/>
      <c r="Q326" s="16"/>
      <c r="R326" s="17"/>
      <c r="S326" s="17"/>
      <c r="T326" s="17"/>
      <c r="U326" s="17"/>
      <c r="V326" s="16"/>
      <c r="W326" s="17"/>
      <c r="X326" s="17"/>
      <c r="Y326" s="17"/>
      <c r="Z326" s="17"/>
      <c r="AA326" s="16"/>
      <c r="AB326" s="17"/>
      <c r="AC326" s="17"/>
      <c r="AD326" s="17"/>
      <c r="AE326" s="17"/>
      <c r="AF326" s="16"/>
      <c r="AG326" s="17"/>
      <c r="AH326" s="17"/>
      <c r="AI326" s="17"/>
      <c r="AJ326" s="17"/>
      <c r="AK326" s="16"/>
      <c r="AL326" s="17"/>
      <c r="AM326" s="17"/>
      <c r="AN326" s="17"/>
    </row>
    <row r="327" spans="1:40" ht="15">
      <c r="A327"/>
      <c r="B327"/>
      <c r="C327" s="17"/>
      <c r="D327" s="17"/>
      <c r="E327" s="17"/>
      <c r="F327" s="17"/>
      <c r="G327" s="16"/>
      <c r="H327" s="17"/>
      <c r="I327" s="17"/>
      <c r="J327" s="17"/>
      <c r="K327" s="17"/>
      <c r="L327" s="16"/>
      <c r="M327" s="17"/>
      <c r="N327" s="17"/>
      <c r="O327" s="17"/>
      <c r="P327" s="17"/>
      <c r="Q327" s="16"/>
      <c r="R327" s="17"/>
      <c r="S327" s="17"/>
      <c r="T327" s="17"/>
      <c r="U327" s="17"/>
      <c r="V327" s="16"/>
      <c r="W327" s="17"/>
      <c r="X327" s="17"/>
      <c r="Y327" s="17"/>
      <c r="Z327" s="17"/>
      <c r="AA327" s="16"/>
      <c r="AB327" s="17"/>
      <c r="AC327" s="17"/>
      <c r="AD327" s="17"/>
      <c r="AE327" s="17"/>
      <c r="AF327" s="16"/>
      <c r="AG327" s="17"/>
      <c r="AH327" s="17"/>
      <c r="AI327" s="17"/>
      <c r="AJ327" s="17"/>
      <c r="AK327" s="16"/>
      <c r="AL327" s="17"/>
      <c r="AM327" s="17"/>
      <c r="AN327" s="17"/>
    </row>
    <row r="328" spans="1:40" ht="15">
      <c r="A328"/>
      <c r="B328"/>
      <c r="C328" s="17"/>
      <c r="D328" s="17"/>
      <c r="E328" s="17"/>
      <c r="F328" s="17"/>
      <c r="G328" s="16"/>
      <c r="H328" s="17"/>
      <c r="I328" s="17"/>
      <c r="J328" s="17"/>
      <c r="K328" s="17"/>
      <c r="L328" s="16"/>
      <c r="M328" s="17"/>
      <c r="N328" s="17"/>
      <c r="O328" s="17"/>
      <c r="P328" s="17"/>
      <c r="Q328" s="16"/>
      <c r="R328" s="17"/>
      <c r="S328" s="17"/>
      <c r="T328" s="17"/>
      <c r="U328" s="17"/>
      <c r="V328" s="16"/>
      <c r="W328" s="17"/>
      <c r="X328" s="17"/>
      <c r="Y328" s="17"/>
      <c r="Z328" s="17"/>
      <c r="AA328" s="16"/>
      <c r="AB328" s="17"/>
      <c r="AC328" s="17"/>
      <c r="AD328" s="17"/>
      <c r="AE328" s="17"/>
      <c r="AF328" s="16"/>
      <c r="AG328" s="17"/>
      <c r="AH328" s="17"/>
      <c r="AI328" s="17"/>
      <c r="AJ328" s="17"/>
      <c r="AK328" s="16"/>
      <c r="AL328" s="17"/>
      <c r="AM328" s="17"/>
      <c r="AN328" s="17"/>
    </row>
    <row r="329" spans="1:40" ht="15">
      <c r="A329"/>
      <c r="B329"/>
      <c r="C329" s="17"/>
      <c r="D329" s="17"/>
      <c r="E329" s="17"/>
      <c r="F329" s="17"/>
      <c r="G329" s="16"/>
      <c r="H329" s="17"/>
      <c r="I329" s="17"/>
      <c r="J329" s="17"/>
      <c r="K329" s="17"/>
      <c r="L329" s="16"/>
      <c r="M329" s="17"/>
      <c r="N329" s="17"/>
      <c r="O329" s="17"/>
      <c r="P329" s="17"/>
      <c r="Q329" s="16"/>
      <c r="R329" s="17"/>
      <c r="S329" s="17"/>
      <c r="T329" s="17"/>
      <c r="U329" s="17"/>
      <c r="V329" s="16"/>
      <c r="W329" s="17"/>
      <c r="X329" s="17"/>
      <c r="Y329" s="17"/>
      <c r="Z329" s="17"/>
      <c r="AA329" s="16"/>
      <c r="AB329" s="17"/>
      <c r="AC329" s="17"/>
      <c r="AD329" s="17"/>
      <c r="AE329" s="17"/>
      <c r="AF329" s="16"/>
      <c r="AG329" s="17"/>
      <c r="AH329" s="17"/>
      <c r="AI329" s="17"/>
      <c r="AJ329" s="17"/>
      <c r="AK329" s="16"/>
      <c r="AL329" s="17"/>
      <c r="AM329" s="17"/>
      <c r="AN329" s="17"/>
    </row>
    <row r="330" spans="1:40" ht="15">
      <c r="A330"/>
      <c r="B330"/>
      <c r="C330" s="17"/>
      <c r="D330" s="17"/>
      <c r="E330" s="17"/>
      <c r="F330" s="17"/>
      <c r="G330" s="16"/>
      <c r="H330" s="17"/>
      <c r="I330" s="17"/>
      <c r="J330" s="17"/>
      <c r="K330" s="17"/>
      <c r="L330" s="16"/>
      <c r="M330" s="17"/>
      <c r="N330" s="17"/>
      <c r="O330" s="17"/>
      <c r="P330" s="17"/>
      <c r="Q330" s="16"/>
      <c r="R330" s="17"/>
      <c r="S330" s="17"/>
      <c r="T330" s="17"/>
      <c r="U330" s="17"/>
      <c r="V330" s="16"/>
      <c r="W330" s="17"/>
      <c r="X330" s="17"/>
      <c r="Y330" s="17"/>
      <c r="Z330" s="17"/>
      <c r="AA330" s="16"/>
      <c r="AB330" s="17"/>
      <c r="AC330" s="17"/>
      <c r="AD330" s="17"/>
      <c r="AE330" s="17"/>
      <c r="AF330" s="16"/>
      <c r="AG330" s="17"/>
      <c r="AH330" s="17"/>
      <c r="AI330" s="17"/>
      <c r="AJ330" s="17"/>
      <c r="AK330" s="16"/>
      <c r="AL330" s="17"/>
      <c r="AM330" s="17"/>
      <c r="AN330" s="17"/>
    </row>
    <row r="331" spans="1:40" ht="15">
      <c r="A331"/>
      <c r="B331"/>
      <c r="C331" s="17"/>
      <c r="D331" s="17"/>
      <c r="E331" s="17"/>
      <c r="F331" s="17"/>
      <c r="G331" s="16"/>
      <c r="H331" s="17"/>
      <c r="I331" s="17"/>
      <c r="J331" s="17"/>
      <c r="K331" s="17"/>
      <c r="L331" s="16"/>
      <c r="M331" s="17"/>
      <c r="N331" s="17"/>
      <c r="O331" s="17"/>
      <c r="P331" s="17"/>
      <c r="Q331" s="16"/>
      <c r="R331" s="17"/>
      <c r="S331" s="17"/>
      <c r="T331" s="17"/>
      <c r="U331" s="17"/>
      <c r="V331" s="16"/>
      <c r="W331" s="17"/>
      <c r="X331" s="17"/>
      <c r="Y331" s="17"/>
      <c r="Z331" s="17"/>
      <c r="AA331" s="16"/>
      <c r="AB331" s="17"/>
      <c r="AC331" s="17"/>
      <c r="AD331" s="17"/>
      <c r="AE331" s="17"/>
      <c r="AF331" s="16"/>
      <c r="AG331" s="17"/>
      <c r="AH331" s="17"/>
      <c r="AI331" s="17"/>
      <c r="AJ331" s="17"/>
      <c r="AK331" s="16"/>
      <c r="AL331" s="17"/>
      <c r="AM331" s="17"/>
      <c r="AN331" s="17"/>
    </row>
    <row r="332" spans="1:40" ht="15">
      <c r="A332"/>
      <c r="B332"/>
      <c r="C332" s="17"/>
      <c r="D332" s="17"/>
      <c r="E332" s="17"/>
      <c r="F332" s="17"/>
      <c r="G332" s="16"/>
      <c r="H332" s="17"/>
      <c r="I332" s="17"/>
      <c r="J332" s="17"/>
      <c r="K332" s="17"/>
      <c r="L332" s="16"/>
      <c r="M332" s="17"/>
      <c r="N332" s="17"/>
      <c r="O332" s="17"/>
      <c r="P332" s="17"/>
      <c r="Q332" s="16"/>
      <c r="R332" s="17"/>
      <c r="S332" s="17"/>
      <c r="T332" s="17"/>
      <c r="U332" s="17"/>
      <c r="V332" s="16"/>
      <c r="W332" s="17"/>
      <c r="X332" s="17"/>
      <c r="Y332" s="17"/>
      <c r="Z332" s="17"/>
      <c r="AA332" s="16"/>
      <c r="AB332" s="17"/>
      <c r="AC332" s="17"/>
      <c r="AD332" s="17"/>
      <c r="AE332" s="17"/>
      <c r="AF332" s="16"/>
      <c r="AG332" s="17"/>
      <c r="AH332" s="17"/>
      <c r="AI332" s="17"/>
      <c r="AJ332" s="17"/>
      <c r="AK332" s="16"/>
      <c r="AL332" s="17"/>
      <c r="AM332" s="17"/>
      <c r="AN332" s="17"/>
    </row>
    <row r="333" spans="1:40" ht="15">
      <c r="A333"/>
      <c r="B333"/>
      <c r="C333" s="17"/>
      <c r="D333" s="17"/>
      <c r="E333" s="17"/>
      <c r="F333" s="17"/>
      <c r="G333" s="16"/>
      <c r="H333" s="17"/>
      <c r="I333" s="17"/>
      <c r="J333" s="17"/>
      <c r="K333" s="17"/>
      <c r="L333" s="16"/>
      <c r="M333" s="17"/>
      <c r="N333" s="17"/>
      <c r="O333" s="17"/>
      <c r="P333" s="17"/>
      <c r="Q333" s="16"/>
      <c r="R333" s="17"/>
      <c r="S333" s="17"/>
      <c r="T333" s="17"/>
      <c r="U333" s="17"/>
      <c r="V333" s="16"/>
      <c r="W333" s="17"/>
      <c r="X333" s="17"/>
      <c r="Y333" s="17"/>
      <c r="Z333" s="17"/>
      <c r="AA333" s="16"/>
      <c r="AB333" s="17"/>
      <c r="AC333" s="17"/>
      <c r="AD333" s="17"/>
      <c r="AE333" s="17"/>
      <c r="AF333" s="16"/>
      <c r="AG333" s="17"/>
      <c r="AH333" s="17"/>
      <c r="AI333" s="17"/>
      <c r="AJ333" s="17"/>
      <c r="AK333" s="16"/>
      <c r="AL333" s="17"/>
      <c r="AM333" s="17"/>
      <c r="AN333" s="17"/>
    </row>
    <row r="334" spans="1:40" ht="15">
      <c r="A334"/>
      <c r="B334"/>
      <c r="C334" s="17"/>
      <c r="D334" s="17"/>
      <c r="E334" s="17"/>
      <c r="F334" s="17"/>
      <c r="G334" s="16"/>
      <c r="H334" s="17"/>
      <c r="I334" s="17"/>
      <c r="J334" s="17"/>
      <c r="K334" s="17"/>
      <c r="L334" s="16"/>
      <c r="M334" s="17"/>
      <c r="N334" s="17"/>
      <c r="O334" s="17"/>
      <c r="P334" s="17"/>
      <c r="Q334" s="16"/>
      <c r="R334" s="17"/>
      <c r="S334" s="17"/>
      <c r="T334" s="17"/>
      <c r="U334" s="17"/>
      <c r="V334" s="16"/>
      <c r="W334" s="17"/>
      <c r="X334" s="17"/>
      <c r="Y334" s="17"/>
      <c r="Z334" s="17"/>
      <c r="AA334" s="16"/>
      <c r="AB334" s="17"/>
      <c r="AC334" s="17"/>
      <c r="AD334" s="17"/>
      <c r="AE334" s="17"/>
      <c r="AF334" s="16"/>
      <c r="AG334" s="17"/>
      <c r="AH334" s="17"/>
      <c r="AI334" s="17"/>
      <c r="AJ334" s="17"/>
      <c r="AK334" s="16"/>
      <c r="AL334" s="17"/>
      <c r="AM334" s="17"/>
      <c r="AN334" s="17"/>
    </row>
    <row r="335" spans="1:40" ht="15">
      <c r="A335"/>
      <c r="B335"/>
      <c r="C335" s="17"/>
      <c r="D335" s="17"/>
      <c r="E335" s="17"/>
      <c r="F335" s="17"/>
      <c r="G335" s="16"/>
      <c r="H335" s="17"/>
      <c r="I335" s="17"/>
      <c r="J335" s="17"/>
      <c r="K335" s="17"/>
      <c r="L335" s="16"/>
      <c r="M335" s="17"/>
      <c r="N335" s="17"/>
      <c r="O335" s="17"/>
      <c r="P335" s="17"/>
      <c r="Q335" s="16"/>
      <c r="R335" s="17"/>
      <c r="S335" s="17"/>
      <c r="T335" s="17"/>
      <c r="U335" s="17"/>
      <c r="V335" s="16"/>
      <c r="W335" s="17"/>
      <c r="X335" s="17"/>
      <c r="Y335" s="17"/>
      <c r="Z335" s="17"/>
      <c r="AA335" s="16"/>
      <c r="AB335" s="17"/>
      <c r="AC335" s="17"/>
      <c r="AD335" s="17"/>
      <c r="AE335" s="17"/>
      <c r="AF335" s="16"/>
      <c r="AG335" s="17"/>
      <c r="AH335" s="17"/>
      <c r="AI335" s="17"/>
      <c r="AJ335" s="17"/>
      <c r="AK335" s="16"/>
      <c r="AL335" s="17"/>
      <c r="AM335" s="17"/>
      <c r="AN335" s="17"/>
    </row>
    <row r="336" spans="1:40" ht="15">
      <c r="A336"/>
      <c r="B336"/>
      <c r="C336" s="17"/>
      <c r="D336" s="17"/>
      <c r="E336" s="17"/>
      <c r="F336" s="17"/>
      <c r="G336" s="16"/>
      <c r="H336" s="17"/>
      <c r="I336" s="17"/>
      <c r="J336" s="17"/>
      <c r="K336" s="17"/>
      <c r="L336" s="16"/>
      <c r="M336" s="17"/>
      <c r="N336" s="17"/>
      <c r="O336" s="17"/>
      <c r="P336" s="17"/>
      <c r="Q336" s="16"/>
      <c r="R336" s="17"/>
      <c r="S336" s="17"/>
      <c r="T336" s="17"/>
      <c r="U336" s="17"/>
      <c r="V336" s="16"/>
      <c r="W336" s="17"/>
      <c r="X336" s="17"/>
      <c r="Y336" s="17"/>
      <c r="Z336" s="17"/>
      <c r="AA336" s="16"/>
      <c r="AB336" s="17"/>
      <c r="AC336" s="17"/>
      <c r="AD336" s="17"/>
      <c r="AE336" s="17"/>
      <c r="AF336" s="16"/>
      <c r="AG336" s="17"/>
      <c r="AH336" s="17"/>
      <c r="AI336" s="17"/>
      <c r="AJ336" s="17"/>
      <c r="AK336" s="16"/>
      <c r="AL336" s="17"/>
      <c r="AM336" s="17"/>
      <c r="AN336" s="17"/>
    </row>
    <row r="337" spans="1:40" ht="15">
      <c r="A337"/>
      <c r="B337"/>
      <c r="C337" s="17"/>
      <c r="D337" s="17"/>
      <c r="E337" s="17"/>
      <c r="F337" s="17"/>
      <c r="G337" s="16"/>
      <c r="H337" s="17"/>
      <c r="I337" s="17"/>
      <c r="J337" s="17"/>
      <c r="K337" s="17"/>
      <c r="L337" s="16"/>
      <c r="M337" s="17"/>
      <c r="N337" s="17"/>
      <c r="O337" s="17"/>
      <c r="P337" s="17"/>
      <c r="Q337" s="16"/>
      <c r="R337" s="17"/>
      <c r="S337" s="17"/>
      <c r="T337" s="17"/>
      <c r="U337" s="17"/>
      <c r="V337" s="16"/>
      <c r="W337" s="17"/>
      <c r="X337" s="17"/>
      <c r="Y337" s="17"/>
      <c r="Z337" s="17"/>
      <c r="AA337" s="16"/>
      <c r="AB337" s="17"/>
      <c r="AC337" s="17"/>
      <c r="AD337" s="17"/>
      <c r="AE337" s="17"/>
      <c r="AF337" s="16"/>
      <c r="AG337" s="17"/>
      <c r="AH337" s="17"/>
      <c r="AI337" s="17"/>
      <c r="AJ337" s="17"/>
      <c r="AK337" s="16"/>
      <c r="AL337" s="17"/>
      <c r="AM337" s="17"/>
      <c r="AN337" s="17"/>
    </row>
    <row r="338" spans="1:40" ht="15">
      <c r="A338"/>
      <c r="B338"/>
      <c r="C338" s="17"/>
      <c r="D338" s="17"/>
      <c r="E338" s="17"/>
      <c r="F338" s="17"/>
      <c r="G338" s="16"/>
      <c r="H338" s="17"/>
      <c r="I338" s="17"/>
      <c r="J338" s="17"/>
      <c r="K338" s="17"/>
      <c r="L338" s="16"/>
      <c r="M338" s="17"/>
      <c r="N338" s="17"/>
      <c r="O338" s="17"/>
      <c r="P338" s="17"/>
      <c r="Q338" s="16"/>
      <c r="R338" s="17"/>
      <c r="S338" s="17"/>
      <c r="T338" s="17"/>
      <c r="U338" s="17"/>
      <c r="V338" s="16"/>
      <c r="W338" s="17"/>
      <c r="X338" s="17"/>
      <c r="Y338" s="17"/>
      <c r="Z338" s="17"/>
      <c r="AA338" s="16"/>
      <c r="AB338" s="17"/>
      <c r="AC338" s="17"/>
      <c r="AD338" s="17"/>
      <c r="AE338" s="17"/>
      <c r="AF338" s="16"/>
      <c r="AG338" s="17"/>
      <c r="AH338" s="17"/>
      <c r="AI338" s="17"/>
      <c r="AJ338" s="17"/>
      <c r="AK338" s="16"/>
      <c r="AL338" s="17"/>
      <c r="AM338" s="17"/>
      <c r="AN338" s="17"/>
    </row>
    <row r="339" spans="1:40" ht="15">
      <c r="A339"/>
      <c r="B339"/>
      <c r="C339" s="17"/>
      <c r="D339" s="17"/>
      <c r="E339" s="17"/>
      <c r="F339" s="17"/>
      <c r="G339" s="16"/>
      <c r="H339" s="17"/>
      <c r="I339" s="17"/>
      <c r="J339" s="17"/>
      <c r="K339" s="17"/>
      <c r="L339" s="16"/>
      <c r="M339" s="17"/>
      <c r="N339" s="17"/>
      <c r="O339" s="17"/>
      <c r="P339" s="17"/>
      <c r="Q339" s="16"/>
      <c r="R339" s="17"/>
      <c r="S339" s="17"/>
      <c r="T339" s="17"/>
      <c r="U339" s="17"/>
      <c r="V339" s="16"/>
      <c r="W339" s="17"/>
      <c r="X339" s="17"/>
      <c r="Y339" s="17"/>
      <c r="Z339" s="17"/>
      <c r="AA339" s="16"/>
      <c r="AB339" s="17"/>
      <c r="AC339" s="17"/>
      <c r="AD339" s="17"/>
      <c r="AE339" s="17"/>
      <c r="AF339" s="16"/>
      <c r="AG339" s="17"/>
      <c r="AH339" s="17"/>
      <c r="AI339" s="17"/>
      <c r="AJ339" s="17"/>
      <c r="AK339" s="16"/>
      <c r="AL339" s="17"/>
      <c r="AM339" s="17"/>
      <c r="AN339" s="17"/>
    </row>
    <row r="340" spans="1:40" ht="15">
      <c r="A340"/>
      <c r="B340"/>
      <c r="C340" s="17"/>
      <c r="D340" s="17"/>
      <c r="E340" s="17"/>
      <c r="F340" s="17"/>
      <c r="G340" s="16"/>
      <c r="H340" s="17"/>
      <c r="I340" s="17"/>
      <c r="J340" s="17"/>
      <c r="K340" s="17"/>
      <c r="L340" s="16"/>
      <c r="M340" s="17"/>
      <c r="N340" s="17"/>
      <c r="O340" s="17"/>
      <c r="P340" s="17"/>
      <c r="Q340" s="16"/>
      <c r="R340" s="17"/>
      <c r="S340" s="17"/>
      <c r="T340" s="17"/>
      <c r="U340" s="17"/>
      <c r="V340" s="16"/>
      <c r="W340" s="17"/>
      <c r="X340" s="17"/>
      <c r="Y340" s="17"/>
      <c r="Z340" s="17"/>
      <c r="AA340" s="16"/>
      <c r="AB340" s="17"/>
      <c r="AC340" s="17"/>
      <c r="AD340" s="17"/>
      <c r="AE340" s="17"/>
      <c r="AF340" s="16"/>
      <c r="AG340" s="17"/>
      <c r="AH340" s="17"/>
      <c r="AI340" s="17"/>
      <c r="AJ340" s="17"/>
      <c r="AK340" s="16"/>
      <c r="AL340" s="17"/>
      <c r="AM340" s="17"/>
      <c r="AN340" s="17"/>
    </row>
    <row r="341" spans="1:40" ht="15">
      <c r="A341"/>
      <c r="B341"/>
      <c r="C341" s="17"/>
      <c r="D341" s="17"/>
      <c r="E341" s="17"/>
      <c r="F341" s="17"/>
      <c r="G341" s="16"/>
      <c r="H341" s="17"/>
      <c r="I341" s="17"/>
      <c r="J341" s="17"/>
      <c r="K341" s="17"/>
      <c r="L341" s="16"/>
      <c r="M341" s="17"/>
      <c r="N341" s="17"/>
      <c r="O341" s="17"/>
      <c r="P341" s="17"/>
      <c r="Q341" s="16"/>
      <c r="R341" s="17"/>
      <c r="S341" s="17"/>
      <c r="T341" s="17"/>
      <c r="U341" s="17"/>
      <c r="V341" s="16"/>
      <c r="W341" s="17"/>
      <c r="X341" s="17"/>
      <c r="Y341" s="17"/>
      <c r="Z341" s="17"/>
      <c r="AA341" s="16"/>
      <c r="AB341" s="17"/>
      <c r="AC341" s="17"/>
      <c r="AD341" s="17"/>
      <c r="AE341" s="17"/>
      <c r="AF341" s="16"/>
      <c r="AG341" s="17"/>
      <c r="AH341" s="17"/>
      <c r="AI341" s="17"/>
      <c r="AJ341" s="17"/>
      <c r="AK341" s="16"/>
      <c r="AL341" s="17"/>
      <c r="AM341" s="17"/>
      <c r="AN341" s="17"/>
    </row>
    <row r="342" spans="1:40" ht="15">
      <c r="A342"/>
      <c r="B342"/>
      <c r="C342" s="17"/>
      <c r="D342" s="17"/>
      <c r="E342" s="17"/>
      <c r="F342" s="17"/>
      <c r="G342" s="16"/>
      <c r="H342" s="17"/>
      <c r="I342" s="17"/>
      <c r="J342" s="17"/>
      <c r="K342" s="17"/>
      <c r="L342" s="16"/>
      <c r="M342" s="17"/>
      <c r="N342" s="17"/>
      <c r="O342" s="17"/>
      <c r="P342" s="17"/>
      <c r="Q342" s="16"/>
      <c r="R342" s="17"/>
      <c r="S342" s="17"/>
      <c r="T342" s="17"/>
      <c r="U342" s="17"/>
      <c r="V342" s="16"/>
      <c r="W342" s="17"/>
      <c r="X342" s="17"/>
      <c r="Y342" s="17"/>
      <c r="Z342" s="17"/>
      <c r="AA342" s="16"/>
      <c r="AB342" s="17"/>
      <c r="AC342" s="17"/>
      <c r="AD342" s="17"/>
      <c r="AE342" s="17"/>
      <c r="AF342" s="16"/>
      <c r="AG342" s="17"/>
      <c r="AH342" s="17"/>
      <c r="AI342" s="17"/>
      <c r="AJ342" s="17"/>
      <c r="AK342" s="16"/>
      <c r="AL342" s="17"/>
      <c r="AM342" s="17"/>
      <c r="AN342" s="17"/>
    </row>
    <row r="343" spans="1:40" ht="15">
      <c r="A343"/>
      <c r="B343"/>
      <c r="C343" s="17"/>
      <c r="D343" s="17"/>
      <c r="E343" s="17"/>
      <c r="F343" s="17"/>
      <c r="G343" s="16"/>
      <c r="H343" s="17"/>
      <c r="I343" s="17"/>
      <c r="J343" s="17"/>
      <c r="K343" s="17"/>
      <c r="L343" s="16"/>
      <c r="M343" s="17"/>
      <c r="N343" s="17"/>
      <c r="O343" s="17"/>
      <c r="P343" s="17"/>
      <c r="Q343" s="16"/>
      <c r="R343" s="17"/>
      <c r="S343" s="17"/>
      <c r="T343" s="17"/>
      <c r="U343" s="17"/>
      <c r="V343" s="16"/>
      <c r="W343" s="17"/>
      <c r="X343" s="17"/>
      <c r="Y343" s="17"/>
      <c r="Z343" s="17"/>
      <c r="AA343" s="16"/>
      <c r="AB343" s="17"/>
      <c r="AC343" s="17"/>
      <c r="AD343" s="17"/>
      <c r="AE343" s="17"/>
      <c r="AF343" s="16"/>
      <c r="AG343" s="17"/>
      <c r="AH343" s="17"/>
      <c r="AI343" s="17"/>
      <c r="AJ343" s="17"/>
      <c r="AK343" s="16"/>
      <c r="AL343" s="17"/>
      <c r="AM343" s="17"/>
      <c r="AN343" s="17"/>
    </row>
    <row r="344" spans="1:40" ht="15">
      <c r="A344"/>
      <c r="B344"/>
      <c r="C344" s="17"/>
      <c r="D344" s="17"/>
      <c r="E344" s="17"/>
      <c r="F344" s="17"/>
      <c r="G344" s="16"/>
      <c r="H344" s="17"/>
      <c r="I344" s="17"/>
      <c r="J344" s="17"/>
      <c r="K344" s="17"/>
      <c r="L344" s="16"/>
      <c r="M344" s="17"/>
      <c r="N344" s="17"/>
      <c r="O344" s="17"/>
      <c r="P344" s="17"/>
      <c r="Q344" s="16"/>
      <c r="R344" s="17"/>
      <c r="S344" s="17"/>
      <c r="T344" s="17"/>
      <c r="U344" s="17"/>
      <c r="V344" s="16"/>
      <c r="W344" s="17"/>
      <c r="X344" s="17"/>
      <c r="Y344" s="17"/>
      <c r="Z344" s="17"/>
      <c r="AA344" s="16"/>
      <c r="AB344" s="17"/>
      <c r="AC344" s="17"/>
      <c r="AD344" s="17"/>
      <c r="AE344" s="17"/>
      <c r="AF344" s="16"/>
      <c r="AG344" s="17"/>
      <c r="AH344" s="17"/>
      <c r="AI344" s="17"/>
      <c r="AJ344" s="17"/>
      <c r="AK344" s="16"/>
      <c r="AL344" s="17"/>
      <c r="AM344" s="17"/>
      <c r="AN344" s="17"/>
    </row>
    <row r="345" spans="1:40" ht="15">
      <c r="A345"/>
      <c r="B345"/>
      <c r="C345" s="17"/>
      <c r="D345" s="17"/>
      <c r="E345" s="17"/>
      <c r="F345" s="17"/>
      <c r="G345" s="16"/>
      <c r="H345" s="17"/>
      <c r="I345" s="17"/>
      <c r="J345" s="17"/>
      <c r="K345" s="17"/>
      <c r="L345" s="16"/>
      <c r="M345" s="17"/>
      <c r="N345" s="17"/>
      <c r="O345" s="17"/>
      <c r="P345" s="17"/>
      <c r="Q345" s="16"/>
      <c r="R345" s="17"/>
      <c r="S345" s="17"/>
      <c r="T345" s="17"/>
      <c r="U345" s="17"/>
      <c r="V345" s="16"/>
      <c r="W345" s="17"/>
      <c r="X345" s="17"/>
      <c r="Y345" s="17"/>
      <c r="Z345" s="17"/>
      <c r="AA345" s="16"/>
      <c r="AB345" s="17"/>
      <c r="AC345" s="17"/>
      <c r="AD345" s="17"/>
      <c r="AE345" s="17"/>
      <c r="AF345" s="16"/>
      <c r="AG345" s="17"/>
      <c r="AH345" s="17"/>
      <c r="AI345" s="17"/>
      <c r="AJ345" s="17"/>
      <c r="AK345" s="16"/>
      <c r="AL345" s="17"/>
      <c r="AM345" s="17"/>
      <c r="AN345" s="17"/>
    </row>
    <row r="346" spans="1:40" ht="15">
      <c r="A346"/>
      <c r="B346"/>
      <c r="C346" s="17"/>
      <c r="D346" s="17"/>
      <c r="E346" s="17"/>
      <c r="F346" s="17"/>
      <c r="G346" s="16"/>
      <c r="H346" s="17"/>
      <c r="I346" s="17"/>
      <c r="J346" s="17"/>
      <c r="K346" s="17"/>
      <c r="L346" s="16"/>
      <c r="M346" s="17"/>
      <c r="N346" s="17"/>
      <c r="O346" s="17"/>
      <c r="P346" s="17"/>
      <c r="Q346" s="16"/>
      <c r="R346" s="17"/>
      <c r="S346" s="17"/>
      <c r="T346" s="17"/>
      <c r="U346" s="17"/>
      <c r="V346" s="16"/>
      <c r="W346" s="17"/>
      <c r="X346" s="17"/>
      <c r="Y346" s="17"/>
      <c r="Z346" s="17"/>
      <c r="AA346" s="16"/>
      <c r="AB346" s="17"/>
      <c r="AC346" s="17"/>
      <c r="AD346" s="17"/>
      <c r="AE346" s="17"/>
      <c r="AF346" s="16"/>
      <c r="AG346" s="17"/>
      <c r="AH346" s="17"/>
      <c r="AI346" s="17"/>
      <c r="AJ346" s="17"/>
      <c r="AK346" s="16"/>
      <c r="AL346" s="17"/>
      <c r="AM346" s="17"/>
      <c r="AN346" s="17"/>
    </row>
    <row r="347" spans="1:40" ht="15">
      <c r="A347"/>
      <c r="B347"/>
      <c r="C347" s="17"/>
      <c r="D347" s="17"/>
      <c r="E347" s="17"/>
      <c r="F347" s="17"/>
      <c r="G347" s="16"/>
      <c r="H347" s="17"/>
      <c r="I347" s="17"/>
      <c r="J347" s="17"/>
      <c r="K347" s="17"/>
      <c r="L347" s="16"/>
      <c r="M347" s="17"/>
      <c r="N347" s="17"/>
      <c r="O347" s="17"/>
      <c r="P347" s="17"/>
      <c r="Q347" s="16"/>
      <c r="R347" s="17"/>
      <c r="S347" s="17"/>
      <c r="T347" s="17"/>
      <c r="U347" s="17"/>
      <c r="V347" s="16"/>
      <c r="W347" s="17"/>
      <c r="X347" s="17"/>
      <c r="Y347" s="17"/>
      <c r="Z347" s="17"/>
      <c r="AA347" s="16"/>
      <c r="AB347" s="17"/>
      <c r="AC347" s="17"/>
      <c r="AD347" s="17"/>
      <c r="AE347" s="17"/>
      <c r="AF347" s="16"/>
      <c r="AG347" s="17"/>
      <c r="AH347" s="17"/>
      <c r="AI347" s="17"/>
      <c r="AJ347" s="17"/>
      <c r="AK347" s="16"/>
      <c r="AL347" s="17"/>
      <c r="AM347" s="17"/>
      <c r="AN347" s="17"/>
    </row>
    <row r="348" spans="1:40" ht="15">
      <c r="A348"/>
      <c r="B348"/>
      <c r="C348" s="17"/>
      <c r="D348" s="17"/>
      <c r="E348" s="17"/>
      <c r="F348" s="17"/>
      <c r="G348" s="16"/>
      <c r="H348" s="17"/>
      <c r="I348" s="17"/>
      <c r="J348" s="17"/>
      <c r="K348" s="17"/>
      <c r="L348" s="16"/>
      <c r="M348" s="17"/>
      <c r="N348" s="17"/>
      <c r="O348" s="17"/>
      <c r="P348" s="17"/>
      <c r="Q348" s="16"/>
      <c r="R348" s="17"/>
      <c r="S348" s="17"/>
      <c r="T348" s="17"/>
      <c r="U348" s="17"/>
      <c r="V348" s="16"/>
      <c r="W348" s="17"/>
      <c r="X348" s="17"/>
      <c r="Y348" s="17"/>
      <c r="Z348" s="17"/>
      <c r="AA348" s="16"/>
      <c r="AB348" s="17"/>
      <c r="AC348" s="17"/>
      <c r="AD348" s="17"/>
      <c r="AE348" s="17"/>
      <c r="AF348" s="16"/>
      <c r="AG348" s="17"/>
      <c r="AH348" s="17"/>
      <c r="AI348" s="17"/>
      <c r="AJ348" s="17"/>
      <c r="AK348" s="16"/>
      <c r="AL348" s="17"/>
      <c r="AM348" s="17"/>
      <c r="AN348" s="17"/>
    </row>
    <row r="349" spans="1:40" ht="15">
      <c r="A349"/>
      <c r="B349"/>
      <c r="C349" s="17"/>
      <c r="D349" s="17"/>
      <c r="E349" s="17"/>
      <c r="F349" s="17"/>
      <c r="G349" s="16"/>
      <c r="H349" s="17"/>
      <c r="I349" s="17"/>
      <c r="J349" s="17"/>
      <c r="K349" s="17"/>
      <c r="L349" s="16"/>
      <c r="M349" s="17"/>
      <c r="N349" s="17"/>
      <c r="O349" s="17"/>
      <c r="P349" s="17"/>
      <c r="Q349" s="16"/>
      <c r="R349" s="17"/>
      <c r="S349" s="17"/>
      <c r="T349" s="17"/>
      <c r="U349" s="17"/>
      <c r="V349" s="16"/>
      <c r="W349" s="17"/>
      <c r="X349" s="17"/>
      <c r="Y349" s="17"/>
      <c r="Z349" s="17"/>
      <c r="AA349" s="16"/>
      <c r="AB349" s="17"/>
      <c r="AC349" s="17"/>
      <c r="AD349" s="17"/>
      <c r="AE349" s="17"/>
      <c r="AF349" s="16"/>
      <c r="AG349" s="17"/>
      <c r="AH349" s="17"/>
      <c r="AI349" s="17"/>
      <c r="AJ349" s="17"/>
      <c r="AK349" s="16"/>
      <c r="AL349" s="17"/>
      <c r="AM349" s="17"/>
      <c r="AN349" s="17"/>
    </row>
    <row r="350" spans="1:40" ht="15">
      <c r="A350"/>
      <c r="B350"/>
      <c r="C350" s="17"/>
      <c r="D350" s="17"/>
      <c r="E350" s="17"/>
      <c r="F350" s="17"/>
      <c r="G350" s="16"/>
      <c r="H350" s="17"/>
      <c r="I350" s="17"/>
      <c r="J350" s="17"/>
      <c r="K350" s="17"/>
      <c r="L350" s="16"/>
      <c r="M350" s="17"/>
      <c r="N350" s="17"/>
      <c r="O350" s="17"/>
      <c r="P350" s="17"/>
      <c r="Q350" s="16"/>
      <c r="R350" s="17"/>
      <c r="S350" s="17"/>
      <c r="T350" s="17"/>
      <c r="U350" s="17"/>
      <c r="V350" s="16"/>
      <c r="W350" s="17"/>
      <c r="X350" s="17"/>
      <c r="Y350" s="17"/>
      <c r="Z350" s="17"/>
      <c r="AA350" s="16"/>
      <c r="AB350" s="17"/>
      <c r="AC350" s="17"/>
      <c r="AD350" s="17"/>
      <c r="AE350" s="17"/>
      <c r="AF350" s="16"/>
      <c r="AG350" s="17"/>
      <c r="AH350" s="17"/>
      <c r="AI350" s="17"/>
      <c r="AJ350" s="17"/>
      <c r="AK350" s="16"/>
      <c r="AL350" s="17"/>
      <c r="AM350" s="17"/>
      <c r="AN350" s="17"/>
    </row>
    <row r="351" spans="1:40" ht="15">
      <c r="A351"/>
      <c r="B351"/>
      <c r="C351" s="17"/>
      <c r="D351" s="17"/>
      <c r="E351" s="17"/>
      <c r="F351" s="17"/>
      <c r="G351" s="16"/>
      <c r="H351" s="17"/>
      <c r="I351" s="17"/>
      <c r="J351" s="17"/>
      <c r="K351" s="17"/>
      <c r="L351" s="16"/>
      <c r="M351" s="17"/>
      <c r="N351" s="17"/>
      <c r="O351" s="17"/>
      <c r="P351" s="17"/>
      <c r="Q351" s="16"/>
      <c r="R351" s="17"/>
      <c r="S351" s="17"/>
      <c r="T351" s="17"/>
      <c r="U351" s="17"/>
      <c r="V351" s="16"/>
      <c r="W351" s="17"/>
      <c r="X351" s="17"/>
      <c r="Y351" s="17"/>
      <c r="Z351" s="17"/>
      <c r="AA351" s="16"/>
      <c r="AB351" s="17"/>
      <c r="AC351" s="17"/>
      <c r="AD351" s="17"/>
      <c r="AE351" s="17"/>
      <c r="AF351" s="16"/>
      <c r="AG351" s="17"/>
      <c r="AH351" s="17"/>
      <c r="AI351" s="17"/>
      <c r="AJ351" s="17"/>
      <c r="AK351" s="16"/>
      <c r="AL351" s="17"/>
      <c r="AM351" s="17"/>
      <c r="AN351" s="17"/>
    </row>
    <row r="352" spans="1:40" ht="15">
      <c r="A352"/>
      <c r="B352"/>
      <c r="C352" s="17"/>
      <c r="D352" s="17"/>
      <c r="E352" s="17"/>
      <c r="F352" s="17"/>
      <c r="G352" s="16"/>
      <c r="H352" s="17"/>
      <c r="I352" s="17"/>
      <c r="J352" s="17"/>
      <c r="K352" s="17"/>
      <c r="L352" s="16"/>
      <c r="M352" s="17"/>
      <c r="N352" s="17"/>
      <c r="O352" s="17"/>
      <c r="P352" s="17"/>
      <c r="Q352" s="16"/>
      <c r="R352" s="17"/>
      <c r="S352" s="17"/>
      <c r="T352" s="17"/>
      <c r="U352" s="17"/>
      <c r="V352" s="16"/>
      <c r="W352" s="17"/>
      <c r="X352" s="17"/>
      <c r="Y352" s="17"/>
      <c r="Z352" s="17"/>
      <c r="AA352" s="16"/>
      <c r="AB352" s="17"/>
      <c r="AC352" s="17"/>
      <c r="AD352" s="17"/>
      <c r="AE352" s="17"/>
      <c r="AF352" s="16"/>
      <c r="AG352" s="17"/>
      <c r="AH352" s="17"/>
      <c r="AI352" s="17"/>
      <c r="AJ352" s="17"/>
      <c r="AK352" s="16"/>
      <c r="AL352" s="17"/>
      <c r="AM352" s="17"/>
      <c r="AN352" s="17"/>
    </row>
    <row r="353" spans="1:40" ht="15">
      <c r="A353"/>
      <c r="B353"/>
      <c r="C353" s="17"/>
      <c r="D353" s="17"/>
      <c r="E353" s="17"/>
      <c r="F353" s="17"/>
      <c r="G353" s="16"/>
      <c r="H353" s="17"/>
      <c r="I353" s="17"/>
      <c r="J353" s="17"/>
      <c r="K353" s="17"/>
      <c r="L353" s="16"/>
      <c r="M353" s="17"/>
      <c r="N353" s="17"/>
      <c r="O353" s="17"/>
      <c r="P353" s="17"/>
      <c r="Q353" s="16"/>
      <c r="R353" s="17"/>
      <c r="S353" s="17"/>
      <c r="T353" s="17"/>
      <c r="U353" s="17"/>
      <c r="V353" s="16"/>
      <c r="W353" s="17"/>
      <c r="X353" s="17"/>
      <c r="Y353" s="17"/>
      <c r="Z353" s="17"/>
      <c r="AA353" s="16"/>
      <c r="AB353" s="17"/>
      <c r="AC353" s="17"/>
      <c r="AD353" s="17"/>
      <c r="AE353" s="17"/>
      <c r="AF353" s="16"/>
      <c r="AG353" s="17"/>
      <c r="AH353" s="17"/>
      <c r="AI353" s="17"/>
      <c r="AJ353" s="17"/>
      <c r="AK353" s="16"/>
      <c r="AL353" s="17"/>
      <c r="AM353" s="17"/>
      <c r="AN353" s="17"/>
    </row>
    <row r="354" spans="1:40" ht="15">
      <c r="A354"/>
      <c r="B354"/>
      <c r="C354" s="17"/>
      <c r="D354" s="17"/>
      <c r="E354" s="17"/>
      <c r="F354" s="17"/>
      <c r="G354" s="16"/>
      <c r="H354" s="17"/>
      <c r="I354" s="17"/>
      <c r="J354" s="17"/>
      <c r="K354" s="17"/>
      <c r="L354" s="16"/>
      <c r="M354" s="17"/>
      <c r="N354" s="17"/>
      <c r="O354" s="17"/>
      <c r="P354" s="17"/>
      <c r="Q354" s="16"/>
      <c r="R354" s="17"/>
      <c r="S354" s="17"/>
      <c r="T354" s="17"/>
      <c r="U354" s="17"/>
      <c r="V354" s="16"/>
      <c r="W354" s="17"/>
      <c r="X354" s="17"/>
      <c r="Y354" s="17"/>
      <c r="Z354" s="17"/>
      <c r="AA354" s="16"/>
      <c r="AB354" s="17"/>
      <c r="AC354" s="17"/>
      <c r="AD354" s="17"/>
      <c r="AE354" s="17"/>
      <c r="AF354" s="16"/>
      <c r="AG354" s="17"/>
      <c r="AH354" s="17"/>
      <c r="AI354" s="17"/>
      <c r="AJ354" s="17"/>
      <c r="AK354" s="16"/>
      <c r="AL354" s="17"/>
      <c r="AM354" s="17"/>
      <c r="AN354" s="17"/>
    </row>
    <row r="355" spans="1:40" ht="15">
      <c r="A355"/>
      <c r="B355"/>
      <c r="C355" s="17"/>
      <c r="D355" s="17"/>
      <c r="E355" s="17"/>
      <c r="F355" s="17"/>
      <c r="G355" s="16"/>
      <c r="H355" s="17"/>
      <c r="I355" s="17"/>
      <c r="J355" s="17"/>
      <c r="K355" s="17"/>
      <c r="L355" s="16"/>
      <c r="M355" s="17"/>
      <c r="N355" s="17"/>
      <c r="O355" s="17"/>
      <c r="P355" s="17"/>
      <c r="Q355" s="16"/>
      <c r="R355" s="17"/>
      <c r="S355" s="17"/>
      <c r="T355" s="17"/>
      <c r="U355" s="17"/>
      <c r="V355" s="16"/>
      <c r="W355" s="17"/>
      <c r="X355" s="17"/>
      <c r="Y355" s="17"/>
      <c r="Z355" s="17"/>
      <c r="AA355" s="16"/>
      <c r="AB355" s="17"/>
      <c r="AC355" s="17"/>
      <c r="AD355" s="17"/>
      <c r="AE355" s="17"/>
      <c r="AF355" s="16"/>
      <c r="AG355" s="17"/>
      <c r="AH355" s="17"/>
      <c r="AI355" s="17"/>
      <c r="AJ355" s="17"/>
      <c r="AK355" s="16"/>
      <c r="AL355" s="17"/>
      <c r="AM355" s="17"/>
      <c r="AN355" s="17"/>
    </row>
    <row r="356" spans="1:40" ht="15">
      <c r="A356"/>
      <c r="B356"/>
      <c r="C356" s="17"/>
      <c r="D356" s="17"/>
      <c r="E356" s="17"/>
      <c r="F356" s="17"/>
      <c r="G356" s="16"/>
      <c r="H356" s="17"/>
      <c r="I356" s="17"/>
      <c r="J356" s="17"/>
      <c r="K356" s="17"/>
      <c r="L356" s="16"/>
      <c r="M356" s="17"/>
      <c r="N356" s="17"/>
      <c r="O356" s="17"/>
      <c r="P356" s="17"/>
      <c r="Q356" s="16"/>
      <c r="R356" s="17"/>
      <c r="S356" s="17"/>
      <c r="T356" s="17"/>
      <c r="U356" s="17"/>
      <c r="V356" s="16"/>
      <c r="W356" s="17"/>
      <c r="X356" s="17"/>
      <c r="Y356" s="17"/>
      <c r="Z356" s="17"/>
      <c r="AA356" s="16"/>
      <c r="AB356" s="17"/>
      <c r="AC356" s="17"/>
      <c r="AD356" s="17"/>
      <c r="AE356" s="17"/>
      <c r="AF356" s="16"/>
      <c r="AG356" s="17"/>
      <c r="AH356" s="17"/>
      <c r="AI356" s="17"/>
      <c r="AJ356" s="17"/>
      <c r="AK356" s="16"/>
      <c r="AL356" s="17"/>
      <c r="AM356" s="17"/>
      <c r="AN356" s="17"/>
    </row>
    <row r="357" spans="1:40" ht="15">
      <c r="A357"/>
      <c r="B357"/>
      <c r="C357" s="17"/>
      <c r="D357" s="17"/>
      <c r="E357" s="17"/>
      <c r="F357" s="17"/>
      <c r="G357" s="16"/>
      <c r="H357" s="17"/>
      <c r="I357" s="17"/>
      <c r="J357" s="17"/>
      <c r="K357" s="17"/>
      <c r="L357" s="16"/>
      <c r="M357" s="17"/>
      <c r="N357" s="17"/>
      <c r="O357" s="17"/>
      <c r="P357" s="17"/>
      <c r="Q357" s="16"/>
      <c r="R357" s="17"/>
      <c r="S357" s="17"/>
      <c r="T357" s="17"/>
      <c r="U357" s="17"/>
      <c r="V357" s="16"/>
      <c r="W357" s="17"/>
      <c r="X357" s="17"/>
      <c r="Y357" s="17"/>
      <c r="Z357" s="17"/>
      <c r="AA357" s="16"/>
      <c r="AB357" s="17"/>
      <c r="AC357" s="17"/>
      <c r="AD357" s="17"/>
      <c r="AE357" s="17"/>
      <c r="AF357" s="16"/>
      <c r="AG357" s="17"/>
      <c r="AH357" s="17"/>
      <c r="AI357" s="17"/>
      <c r="AJ357" s="17"/>
      <c r="AK357" s="16"/>
      <c r="AL357" s="17"/>
      <c r="AM357" s="17"/>
      <c r="AN357" s="17"/>
    </row>
    <row r="358" spans="1:40" ht="15">
      <c r="A358"/>
      <c r="B358"/>
      <c r="C358" s="17"/>
      <c r="D358" s="17"/>
      <c r="E358" s="17"/>
      <c r="F358" s="17"/>
      <c r="G358" s="16"/>
      <c r="H358" s="17"/>
      <c r="I358" s="17"/>
      <c r="J358" s="17"/>
      <c r="K358" s="17"/>
      <c r="L358" s="16"/>
      <c r="M358" s="17"/>
      <c r="N358" s="17"/>
      <c r="O358" s="17"/>
      <c r="P358" s="17"/>
      <c r="Q358" s="16"/>
      <c r="R358" s="17"/>
      <c r="S358" s="17"/>
      <c r="T358" s="17"/>
      <c r="U358" s="17"/>
      <c r="V358" s="16"/>
      <c r="W358" s="17"/>
      <c r="X358" s="17"/>
      <c r="Y358" s="17"/>
      <c r="Z358" s="17"/>
      <c r="AA358" s="16"/>
      <c r="AB358" s="17"/>
      <c r="AC358" s="17"/>
      <c r="AD358" s="17"/>
      <c r="AE358" s="17"/>
      <c r="AF358" s="16"/>
      <c r="AG358" s="17"/>
      <c r="AH358" s="17"/>
      <c r="AI358" s="17"/>
      <c r="AJ358" s="17"/>
      <c r="AK358" s="16"/>
      <c r="AL358" s="17"/>
      <c r="AM358" s="17"/>
      <c r="AN358" s="17"/>
    </row>
    <row r="359" spans="1:40" ht="15">
      <c r="A359"/>
      <c r="B359"/>
      <c r="C359" s="17"/>
      <c r="D359" s="17"/>
      <c r="E359" s="17"/>
      <c r="F359" s="17"/>
      <c r="G359" s="16"/>
      <c r="H359" s="17"/>
      <c r="I359" s="17"/>
      <c r="J359" s="17"/>
      <c r="K359" s="17"/>
      <c r="L359" s="16"/>
      <c r="M359" s="17"/>
      <c r="N359" s="17"/>
      <c r="O359" s="17"/>
      <c r="P359" s="17"/>
      <c r="Q359" s="16"/>
      <c r="R359" s="17"/>
      <c r="S359" s="17"/>
      <c r="T359" s="17"/>
      <c r="U359" s="17"/>
      <c r="V359" s="16"/>
      <c r="W359" s="17"/>
      <c r="X359" s="17"/>
      <c r="Y359" s="17"/>
      <c r="Z359" s="17"/>
      <c r="AA359" s="16"/>
      <c r="AB359" s="17"/>
      <c r="AC359" s="17"/>
      <c r="AD359" s="17"/>
      <c r="AE359" s="17"/>
      <c r="AF359" s="16"/>
      <c r="AG359" s="17"/>
      <c r="AH359" s="17"/>
      <c r="AI359" s="17"/>
      <c r="AJ359" s="17"/>
      <c r="AK359" s="16"/>
      <c r="AL359" s="17"/>
      <c r="AM359" s="17"/>
      <c r="AN359" s="17"/>
    </row>
    <row r="360" spans="1:40" ht="15">
      <c r="A360"/>
      <c r="B360"/>
      <c r="C360" s="17"/>
      <c r="D360" s="17"/>
      <c r="E360" s="17"/>
      <c r="F360" s="17"/>
      <c r="G360" s="16"/>
      <c r="H360" s="17"/>
      <c r="I360" s="17"/>
      <c r="J360" s="17"/>
      <c r="K360" s="17"/>
      <c r="L360" s="16"/>
      <c r="M360" s="17"/>
      <c r="N360" s="17"/>
      <c r="O360" s="17"/>
      <c r="P360" s="17"/>
      <c r="Q360" s="16"/>
      <c r="R360" s="17"/>
      <c r="S360" s="17"/>
      <c r="T360" s="17"/>
      <c r="U360" s="17"/>
      <c r="V360" s="16"/>
      <c r="W360" s="17"/>
      <c r="X360" s="17"/>
      <c r="Y360" s="17"/>
      <c r="Z360" s="17"/>
      <c r="AA360" s="16"/>
      <c r="AB360" s="17"/>
      <c r="AC360" s="17"/>
      <c r="AD360" s="17"/>
      <c r="AE360" s="17"/>
      <c r="AF360" s="16"/>
      <c r="AG360" s="17"/>
      <c r="AH360" s="17"/>
      <c r="AI360" s="17"/>
      <c r="AJ360" s="17"/>
      <c r="AK360" s="16"/>
      <c r="AL360" s="17"/>
      <c r="AM360" s="17"/>
      <c r="AN360" s="17"/>
    </row>
    <row r="361" spans="1:40" ht="15">
      <c r="A361"/>
      <c r="B361"/>
      <c r="C361" s="17"/>
      <c r="D361" s="17"/>
      <c r="E361" s="17"/>
      <c r="F361" s="17"/>
      <c r="G361" s="16"/>
      <c r="H361" s="17"/>
      <c r="I361" s="17"/>
      <c r="J361" s="17"/>
      <c r="K361" s="17"/>
      <c r="L361" s="16"/>
      <c r="M361" s="17"/>
      <c r="N361" s="17"/>
      <c r="O361" s="17"/>
      <c r="P361" s="17"/>
      <c r="Q361" s="16"/>
      <c r="R361" s="17"/>
      <c r="S361" s="17"/>
      <c r="T361" s="17"/>
      <c r="U361" s="17"/>
      <c r="V361" s="16"/>
      <c r="W361" s="17"/>
      <c r="X361" s="17"/>
      <c r="Y361" s="17"/>
      <c r="Z361" s="17"/>
      <c r="AA361" s="16"/>
      <c r="AB361" s="17"/>
      <c r="AC361" s="17"/>
      <c r="AD361" s="17"/>
      <c r="AE361" s="17"/>
      <c r="AF361" s="16"/>
      <c r="AG361" s="17"/>
      <c r="AH361" s="17"/>
      <c r="AI361" s="17"/>
      <c r="AJ361" s="17"/>
      <c r="AK361" s="16"/>
      <c r="AL361" s="17"/>
      <c r="AM361" s="17"/>
      <c r="AN361" s="17"/>
    </row>
    <row r="362" spans="1:40" ht="15">
      <c r="A362"/>
      <c r="B362"/>
      <c r="C362" s="17"/>
      <c r="D362" s="17"/>
      <c r="E362" s="17"/>
      <c r="F362" s="17"/>
      <c r="G362" s="16"/>
      <c r="H362" s="17"/>
      <c r="I362" s="17"/>
      <c r="J362" s="17"/>
      <c r="K362" s="17"/>
      <c r="L362" s="16"/>
      <c r="M362" s="17"/>
      <c r="N362" s="17"/>
      <c r="O362" s="17"/>
      <c r="P362" s="17"/>
      <c r="Q362" s="16"/>
      <c r="R362" s="17"/>
      <c r="S362" s="17"/>
      <c r="T362" s="17"/>
      <c r="U362" s="17"/>
      <c r="V362" s="16"/>
      <c r="W362" s="17"/>
      <c r="X362" s="17"/>
      <c r="Y362" s="17"/>
      <c r="Z362" s="17"/>
      <c r="AA362" s="16"/>
      <c r="AB362" s="17"/>
      <c r="AC362" s="17"/>
      <c r="AD362" s="17"/>
      <c r="AE362" s="17"/>
      <c r="AF362" s="16"/>
      <c r="AG362" s="17"/>
      <c r="AH362" s="17"/>
      <c r="AI362" s="17"/>
      <c r="AJ362" s="17"/>
      <c r="AK362" s="16"/>
      <c r="AL362" s="17"/>
      <c r="AM362" s="17"/>
      <c r="AN362" s="17"/>
    </row>
    <row r="363" spans="1:40" ht="15">
      <c r="A363"/>
      <c r="B363"/>
      <c r="C363" s="17"/>
      <c r="D363" s="17"/>
      <c r="E363" s="17"/>
      <c r="F363" s="17"/>
      <c r="G363" s="16"/>
      <c r="H363" s="17"/>
      <c r="I363" s="17"/>
      <c r="J363" s="17"/>
      <c r="K363" s="17"/>
      <c r="L363" s="16"/>
      <c r="M363" s="17"/>
      <c r="N363" s="17"/>
      <c r="O363" s="17"/>
      <c r="P363" s="17"/>
      <c r="Q363" s="16"/>
      <c r="R363" s="17"/>
      <c r="S363" s="17"/>
      <c r="T363" s="17"/>
      <c r="U363" s="17"/>
      <c r="V363" s="16"/>
      <c r="W363" s="17"/>
      <c r="X363" s="17"/>
      <c r="Y363" s="17"/>
      <c r="Z363" s="17"/>
      <c r="AA363" s="16"/>
      <c r="AB363" s="17"/>
      <c r="AC363" s="17"/>
      <c r="AD363" s="17"/>
      <c r="AE363" s="17"/>
      <c r="AF363" s="16"/>
      <c r="AG363" s="17"/>
      <c r="AH363" s="17"/>
      <c r="AI363" s="17"/>
      <c r="AJ363" s="17"/>
      <c r="AK363" s="16"/>
      <c r="AL363" s="17"/>
      <c r="AM363" s="17"/>
      <c r="AN363" s="17"/>
    </row>
    <row r="364" spans="1:40" ht="15">
      <c r="A364"/>
      <c r="B364"/>
      <c r="C364" s="17"/>
      <c r="D364" s="17"/>
      <c r="E364" s="17"/>
      <c r="F364" s="17"/>
      <c r="G364" s="16"/>
      <c r="H364" s="17"/>
      <c r="I364" s="17"/>
      <c r="J364" s="17"/>
      <c r="K364" s="17"/>
      <c r="L364" s="16"/>
      <c r="M364" s="17"/>
      <c r="N364" s="17"/>
      <c r="O364" s="17"/>
      <c r="P364" s="17"/>
      <c r="Q364" s="16"/>
      <c r="R364" s="17"/>
      <c r="S364" s="17"/>
      <c r="T364" s="17"/>
      <c r="U364" s="17"/>
      <c r="V364" s="16"/>
      <c r="W364" s="17"/>
      <c r="X364" s="17"/>
      <c r="Y364" s="17"/>
      <c r="Z364" s="17"/>
      <c r="AA364" s="16"/>
      <c r="AB364" s="17"/>
      <c r="AC364" s="17"/>
      <c r="AD364" s="17"/>
      <c r="AE364" s="17"/>
      <c r="AF364" s="16"/>
      <c r="AG364" s="17"/>
      <c r="AH364" s="17"/>
      <c r="AI364" s="17"/>
      <c r="AJ364" s="17"/>
      <c r="AK364" s="16"/>
      <c r="AL364" s="17"/>
      <c r="AM364" s="17"/>
      <c r="AN364" s="17"/>
    </row>
    <row r="365" spans="1:40" ht="15">
      <c r="A365"/>
      <c r="B365"/>
      <c r="C365" s="17"/>
      <c r="D365" s="17"/>
      <c r="E365" s="17"/>
      <c r="F365" s="17"/>
      <c r="G365" s="16"/>
      <c r="H365" s="17"/>
      <c r="I365" s="17"/>
      <c r="J365" s="17"/>
      <c r="K365" s="17"/>
      <c r="L365" s="16"/>
      <c r="M365" s="17"/>
      <c r="N365" s="17"/>
      <c r="O365" s="17"/>
      <c r="P365" s="17"/>
      <c r="Q365" s="16"/>
      <c r="R365" s="17"/>
      <c r="S365" s="17"/>
      <c r="T365" s="17"/>
      <c r="U365" s="17"/>
      <c r="V365" s="16"/>
      <c r="W365" s="17"/>
      <c r="X365" s="17"/>
      <c r="Y365" s="17"/>
      <c r="Z365" s="17"/>
      <c r="AA365" s="16"/>
      <c r="AB365" s="17"/>
      <c r="AC365" s="17"/>
      <c r="AD365" s="17"/>
      <c r="AE365" s="17"/>
      <c r="AF365" s="16"/>
      <c r="AG365" s="17"/>
      <c r="AH365" s="17"/>
      <c r="AI365" s="17"/>
      <c r="AJ365" s="17"/>
      <c r="AK365" s="16"/>
      <c r="AL365" s="17"/>
      <c r="AM365" s="17"/>
      <c r="AN365" s="17"/>
    </row>
    <row r="366" spans="1:40" ht="15">
      <c r="A366"/>
      <c r="B366"/>
      <c r="C366" s="17"/>
      <c r="D366" s="17"/>
      <c r="E366" s="17"/>
      <c r="F366" s="17"/>
      <c r="G366" s="16"/>
      <c r="H366" s="17"/>
      <c r="I366" s="17"/>
      <c r="J366" s="17"/>
      <c r="K366" s="17"/>
      <c r="L366" s="16"/>
      <c r="M366" s="17"/>
      <c r="N366" s="17"/>
      <c r="O366" s="17"/>
      <c r="P366" s="17"/>
      <c r="Q366" s="16"/>
      <c r="R366" s="17"/>
      <c r="S366" s="17"/>
      <c r="T366" s="17"/>
      <c r="U366" s="17"/>
      <c r="V366" s="16"/>
      <c r="W366" s="17"/>
      <c r="X366" s="17"/>
      <c r="Y366" s="17"/>
      <c r="Z366" s="17"/>
      <c r="AA366" s="16"/>
      <c r="AB366" s="17"/>
      <c r="AC366" s="17"/>
      <c r="AD366" s="17"/>
      <c r="AE366" s="17"/>
      <c r="AF366" s="16"/>
      <c r="AG366" s="17"/>
      <c r="AH366" s="17"/>
      <c r="AI366" s="17"/>
      <c r="AJ366" s="17"/>
      <c r="AK366" s="16"/>
      <c r="AL366" s="17"/>
      <c r="AM366" s="17"/>
      <c r="AN366" s="17"/>
    </row>
    <row r="367" spans="1:40" ht="15">
      <c r="A367"/>
      <c r="B367"/>
      <c r="C367" s="17"/>
      <c r="D367" s="17"/>
      <c r="E367" s="17"/>
      <c r="F367" s="17"/>
      <c r="G367" s="16"/>
      <c r="H367" s="17"/>
      <c r="I367" s="17"/>
      <c r="J367" s="17"/>
      <c r="K367" s="17"/>
      <c r="L367" s="16"/>
      <c r="M367" s="17"/>
      <c r="N367" s="17"/>
      <c r="O367" s="17"/>
      <c r="P367" s="17"/>
      <c r="Q367" s="16"/>
      <c r="R367" s="17"/>
      <c r="S367" s="17"/>
      <c r="T367" s="17"/>
      <c r="U367" s="17"/>
      <c r="V367" s="16"/>
      <c r="W367" s="17"/>
      <c r="X367" s="17"/>
      <c r="Y367" s="17"/>
      <c r="Z367" s="17"/>
      <c r="AA367" s="16"/>
      <c r="AB367" s="17"/>
      <c r="AC367" s="17"/>
      <c r="AD367" s="17"/>
      <c r="AE367" s="17"/>
      <c r="AF367" s="16"/>
      <c r="AG367" s="17"/>
      <c r="AH367" s="17"/>
      <c r="AI367" s="17"/>
      <c r="AJ367" s="17"/>
      <c r="AK367" s="16"/>
      <c r="AL367" s="17"/>
      <c r="AM367" s="17"/>
      <c r="AN367" s="17"/>
    </row>
    <row r="368" spans="1:40" ht="15">
      <c r="A368"/>
      <c r="B368"/>
      <c r="C368" s="17"/>
      <c r="D368" s="17"/>
      <c r="E368" s="17"/>
      <c r="F368" s="17"/>
      <c r="G368" s="16"/>
      <c r="H368" s="17"/>
      <c r="I368" s="17"/>
      <c r="J368" s="17"/>
      <c r="K368" s="17"/>
      <c r="L368" s="16"/>
      <c r="M368" s="17"/>
      <c r="N368" s="17"/>
      <c r="O368" s="17"/>
      <c r="P368" s="17"/>
      <c r="Q368" s="16"/>
      <c r="R368" s="17"/>
      <c r="S368" s="17"/>
      <c r="T368" s="17"/>
      <c r="U368" s="17"/>
      <c r="V368" s="16"/>
      <c r="W368" s="17"/>
      <c r="X368" s="17"/>
      <c r="Y368" s="17"/>
      <c r="Z368" s="17"/>
      <c r="AA368" s="16"/>
      <c r="AB368" s="17"/>
      <c r="AC368" s="17"/>
      <c r="AD368" s="17"/>
      <c r="AE368" s="17"/>
      <c r="AF368" s="16"/>
      <c r="AG368" s="17"/>
      <c r="AH368" s="17"/>
      <c r="AI368" s="17"/>
      <c r="AJ368" s="17"/>
      <c r="AK368" s="16"/>
      <c r="AL368" s="17"/>
      <c r="AM368" s="17"/>
      <c r="AN368" s="17"/>
    </row>
    <row r="369" spans="1:40" ht="15">
      <c r="A369"/>
      <c r="B369"/>
      <c r="C369" s="17"/>
      <c r="D369" s="17"/>
      <c r="E369" s="17"/>
      <c r="F369" s="17"/>
      <c r="G369" s="16"/>
      <c r="H369" s="17"/>
      <c r="I369" s="17"/>
      <c r="J369" s="17"/>
      <c r="K369" s="17"/>
      <c r="L369" s="16"/>
      <c r="M369" s="17"/>
      <c r="N369" s="17"/>
      <c r="O369" s="17"/>
      <c r="P369" s="17"/>
      <c r="Q369" s="16"/>
      <c r="R369" s="17"/>
      <c r="S369" s="17"/>
      <c r="T369" s="17"/>
      <c r="U369" s="17"/>
      <c r="V369" s="16"/>
      <c r="W369" s="17"/>
      <c r="X369" s="17"/>
      <c r="Y369" s="17"/>
      <c r="Z369" s="17"/>
      <c r="AA369" s="16"/>
      <c r="AB369" s="17"/>
      <c r="AC369" s="17"/>
      <c r="AD369" s="17"/>
      <c r="AE369" s="17"/>
      <c r="AF369" s="16"/>
      <c r="AG369" s="17"/>
      <c r="AH369" s="17"/>
      <c r="AI369" s="17"/>
      <c r="AJ369" s="17"/>
      <c r="AK369" s="16"/>
      <c r="AL369" s="17"/>
      <c r="AM369" s="17"/>
      <c r="AN369" s="17"/>
    </row>
    <row r="370" spans="1:40" ht="15">
      <c r="A370"/>
      <c r="B370"/>
      <c r="C370" s="17"/>
      <c r="D370" s="17"/>
      <c r="E370" s="17"/>
      <c r="F370" s="17"/>
      <c r="G370" s="16"/>
      <c r="H370" s="17"/>
      <c r="I370" s="17"/>
      <c r="J370" s="17"/>
      <c r="K370" s="17"/>
      <c r="L370" s="16"/>
      <c r="M370" s="17"/>
      <c r="N370" s="17"/>
      <c r="O370" s="17"/>
      <c r="P370" s="17"/>
      <c r="Q370" s="16"/>
      <c r="R370" s="17"/>
      <c r="S370" s="17"/>
      <c r="T370" s="17"/>
      <c r="U370" s="17"/>
      <c r="V370" s="16"/>
      <c r="W370" s="17"/>
      <c r="X370" s="17"/>
      <c r="Y370" s="17"/>
      <c r="Z370" s="17"/>
      <c r="AA370" s="16"/>
      <c r="AB370" s="17"/>
      <c r="AC370" s="17"/>
      <c r="AD370" s="17"/>
      <c r="AE370" s="17"/>
      <c r="AF370" s="16"/>
      <c r="AG370" s="17"/>
      <c r="AH370" s="17"/>
      <c r="AI370" s="17"/>
      <c r="AJ370" s="17"/>
      <c r="AK370" s="16"/>
      <c r="AL370" s="17"/>
      <c r="AM370" s="17"/>
      <c r="AN370" s="17"/>
    </row>
    <row r="371" spans="1:40" ht="15">
      <c r="A371"/>
      <c r="B371"/>
      <c r="C371" s="17"/>
      <c r="D371" s="17"/>
      <c r="E371" s="17"/>
      <c r="F371" s="17"/>
      <c r="G371" s="16"/>
      <c r="H371" s="17"/>
      <c r="I371" s="17"/>
      <c r="J371" s="17"/>
      <c r="K371" s="17"/>
      <c r="L371" s="16"/>
      <c r="M371" s="17"/>
      <c r="N371" s="17"/>
      <c r="O371" s="17"/>
      <c r="P371" s="17"/>
      <c r="Q371" s="16"/>
      <c r="R371" s="17"/>
      <c r="S371" s="17"/>
      <c r="T371" s="17"/>
      <c r="U371" s="17"/>
      <c r="V371" s="16"/>
      <c r="W371" s="17"/>
      <c r="X371" s="17"/>
      <c r="Y371" s="17"/>
      <c r="Z371" s="17"/>
      <c r="AA371" s="16"/>
      <c r="AB371" s="17"/>
      <c r="AC371" s="17"/>
      <c r="AD371" s="17"/>
      <c r="AE371" s="17"/>
      <c r="AF371" s="16"/>
      <c r="AG371" s="17"/>
      <c r="AH371" s="17"/>
      <c r="AI371" s="17"/>
      <c r="AJ371" s="17"/>
      <c r="AK371" s="16"/>
      <c r="AL371" s="17"/>
      <c r="AM371" s="17"/>
      <c r="AN371" s="17"/>
    </row>
    <row r="372" spans="1:40" ht="15">
      <c r="A372"/>
      <c r="B372"/>
      <c r="C372" s="17"/>
      <c r="D372" s="17"/>
      <c r="E372" s="17"/>
      <c r="F372" s="17"/>
      <c r="G372" s="16"/>
      <c r="H372" s="17"/>
      <c r="I372" s="17"/>
      <c r="J372" s="17"/>
      <c r="K372" s="17"/>
      <c r="L372" s="16"/>
      <c r="M372" s="17"/>
      <c r="N372" s="17"/>
      <c r="O372" s="17"/>
      <c r="P372" s="17"/>
      <c r="Q372" s="16"/>
      <c r="R372" s="17"/>
      <c r="S372" s="17"/>
      <c r="T372" s="17"/>
      <c r="U372" s="17"/>
      <c r="V372" s="16"/>
      <c r="W372" s="17"/>
      <c r="X372" s="17"/>
      <c r="Y372" s="17"/>
      <c r="Z372" s="17"/>
      <c r="AA372" s="16"/>
      <c r="AB372" s="17"/>
      <c r="AC372" s="17"/>
      <c r="AD372" s="17"/>
      <c r="AE372" s="17"/>
      <c r="AF372" s="16"/>
      <c r="AG372" s="17"/>
      <c r="AH372" s="17"/>
      <c r="AI372" s="17"/>
      <c r="AJ372" s="17"/>
      <c r="AK372" s="16"/>
      <c r="AL372" s="17"/>
      <c r="AM372" s="17"/>
      <c r="AN372" s="17"/>
    </row>
    <row r="373" spans="1:40" ht="15">
      <c r="A373"/>
      <c r="B373"/>
      <c r="C373" s="17"/>
      <c r="D373" s="17"/>
      <c r="E373" s="17"/>
      <c r="F373" s="17"/>
      <c r="G373" s="16"/>
      <c r="H373" s="17"/>
      <c r="I373" s="17"/>
      <c r="J373" s="17"/>
      <c r="K373" s="17"/>
      <c r="L373" s="16"/>
      <c r="M373" s="17"/>
      <c r="N373" s="17"/>
      <c r="O373" s="17"/>
      <c r="P373" s="17"/>
      <c r="Q373" s="16"/>
      <c r="R373" s="17"/>
      <c r="S373" s="17"/>
      <c r="T373" s="17"/>
      <c r="U373" s="17"/>
      <c r="V373" s="16"/>
      <c r="W373" s="17"/>
      <c r="X373" s="17"/>
      <c r="Y373" s="17"/>
      <c r="Z373" s="17"/>
      <c r="AA373" s="16"/>
      <c r="AB373" s="17"/>
      <c r="AC373" s="17"/>
      <c r="AD373" s="17"/>
      <c r="AE373" s="17"/>
      <c r="AF373" s="16"/>
      <c r="AG373" s="17"/>
      <c r="AH373" s="17"/>
      <c r="AI373" s="17"/>
      <c r="AJ373" s="17"/>
      <c r="AK373" s="16"/>
      <c r="AL373" s="17"/>
      <c r="AM373" s="17"/>
      <c r="AN373" s="17"/>
    </row>
    <row r="374" spans="1:40" ht="15">
      <c r="A374"/>
      <c r="B374"/>
      <c r="C374" s="17"/>
      <c r="D374" s="17"/>
      <c r="E374" s="17"/>
      <c r="F374" s="17"/>
      <c r="G374" s="16"/>
      <c r="H374" s="17"/>
      <c r="I374" s="17"/>
      <c r="J374" s="17"/>
      <c r="K374" s="17"/>
      <c r="L374" s="16"/>
      <c r="M374" s="17"/>
      <c r="N374" s="17"/>
      <c r="O374" s="17"/>
      <c r="P374" s="17"/>
      <c r="Q374" s="16"/>
      <c r="R374" s="17"/>
      <c r="S374" s="17"/>
      <c r="T374" s="17"/>
      <c r="U374" s="17"/>
      <c r="V374" s="16"/>
      <c r="W374" s="17"/>
      <c r="X374" s="17"/>
      <c r="Y374" s="17"/>
      <c r="Z374" s="17"/>
      <c r="AA374" s="16"/>
      <c r="AB374" s="17"/>
      <c r="AC374" s="17"/>
      <c r="AD374" s="17"/>
      <c r="AE374" s="17"/>
      <c r="AF374" s="16"/>
      <c r="AG374" s="17"/>
      <c r="AH374" s="17"/>
      <c r="AI374" s="17"/>
      <c r="AJ374" s="17"/>
      <c r="AK374" s="16"/>
      <c r="AL374" s="17"/>
      <c r="AM374" s="17"/>
      <c r="AN374" s="17"/>
    </row>
    <row r="375" spans="1:40" ht="15">
      <c r="A375"/>
      <c r="B375"/>
      <c r="C375" s="17"/>
      <c r="D375" s="17"/>
      <c r="E375" s="17"/>
      <c r="F375" s="17"/>
      <c r="G375" s="16"/>
      <c r="H375" s="17"/>
      <c r="I375" s="17"/>
      <c r="J375" s="17"/>
      <c r="K375" s="17"/>
      <c r="L375" s="16"/>
      <c r="M375" s="17"/>
      <c r="N375" s="17"/>
      <c r="O375" s="17"/>
      <c r="P375" s="17"/>
      <c r="Q375" s="16"/>
      <c r="R375" s="17"/>
      <c r="S375" s="17"/>
      <c r="T375" s="17"/>
      <c r="U375" s="17"/>
      <c r="V375" s="16"/>
      <c r="W375" s="17"/>
      <c r="X375" s="17"/>
      <c r="Y375" s="17"/>
      <c r="Z375" s="17"/>
      <c r="AA375" s="16"/>
      <c r="AB375" s="17"/>
      <c r="AC375" s="17"/>
      <c r="AD375" s="17"/>
      <c r="AE375" s="17"/>
      <c r="AF375" s="16"/>
      <c r="AG375" s="17"/>
      <c r="AH375" s="17"/>
      <c r="AI375" s="17"/>
      <c r="AJ375" s="17"/>
      <c r="AK375" s="16"/>
      <c r="AL375" s="17"/>
      <c r="AM375" s="17"/>
      <c r="AN375" s="17"/>
    </row>
    <row r="376" spans="1:40" ht="15">
      <c r="A376"/>
      <c r="B376"/>
      <c r="C376" s="17"/>
      <c r="D376" s="17"/>
      <c r="E376" s="17"/>
      <c r="F376" s="17"/>
      <c r="G376" s="16"/>
      <c r="H376" s="17"/>
      <c r="I376" s="17"/>
      <c r="J376" s="17"/>
      <c r="K376" s="17"/>
      <c r="L376" s="16"/>
      <c r="M376" s="17"/>
      <c r="N376" s="17"/>
      <c r="O376" s="17"/>
      <c r="P376" s="17"/>
      <c r="Q376" s="16"/>
      <c r="R376" s="17"/>
      <c r="S376" s="17"/>
      <c r="T376" s="17"/>
      <c r="U376" s="17"/>
      <c r="V376" s="16"/>
      <c r="W376" s="17"/>
      <c r="X376" s="17"/>
      <c r="Y376" s="17"/>
      <c r="Z376" s="17"/>
      <c r="AA376" s="16"/>
      <c r="AB376" s="17"/>
      <c r="AC376" s="17"/>
      <c r="AD376" s="17"/>
      <c r="AE376" s="17"/>
      <c r="AF376" s="16"/>
      <c r="AG376" s="17"/>
      <c r="AH376" s="17"/>
      <c r="AI376" s="17"/>
      <c r="AJ376" s="17"/>
      <c r="AK376" s="16"/>
      <c r="AL376" s="17"/>
      <c r="AM376" s="17"/>
      <c r="AN376" s="17"/>
    </row>
    <row r="377" spans="1:40" ht="15">
      <c r="A377"/>
      <c r="B377"/>
      <c r="C377" s="17"/>
      <c r="D377" s="17"/>
      <c r="E377" s="17"/>
      <c r="F377" s="17"/>
      <c r="G377" s="16"/>
      <c r="H377" s="17"/>
      <c r="I377" s="17"/>
      <c r="J377" s="17"/>
      <c r="K377" s="17"/>
      <c r="L377" s="16"/>
      <c r="M377" s="17"/>
      <c r="N377" s="17"/>
      <c r="O377" s="17"/>
      <c r="P377" s="17"/>
      <c r="Q377" s="16"/>
      <c r="R377" s="17"/>
      <c r="S377" s="17"/>
      <c r="T377" s="17"/>
      <c r="U377" s="17"/>
      <c r="V377" s="16"/>
      <c r="W377" s="17"/>
      <c r="X377" s="17"/>
      <c r="Y377" s="17"/>
      <c r="Z377" s="17"/>
      <c r="AA377" s="16"/>
      <c r="AB377" s="17"/>
      <c r="AC377" s="17"/>
      <c r="AD377" s="17"/>
      <c r="AE377" s="17"/>
      <c r="AF377" s="16"/>
      <c r="AG377" s="17"/>
      <c r="AH377" s="17"/>
      <c r="AI377" s="17"/>
      <c r="AJ377" s="17"/>
      <c r="AK377" s="16"/>
      <c r="AL377" s="17"/>
      <c r="AM377" s="17"/>
      <c r="AN377" s="17"/>
    </row>
    <row r="378" spans="1:40" ht="15">
      <c r="A378"/>
      <c r="B378"/>
      <c r="C378" s="17"/>
      <c r="D378" s="17"/>
      <c r="E378" s="17"/>
      <c r="F378" s="17"/>
      <c r="G378" s="16"/>
      <c r="H378" s="17"/>
      <c r="I378" s="17"/>
      <c r="J378" s="17"/>
      <c r="K378" s="17"/>
      <c r="L378" s="16"/>
      <c r="M378" s="17"/>
      <c r="N378" s="17"/>
      <c r="O378" s="17"/>
      <c r="P378" s="17"/>
      <c r="Q378" s="16"/>
      <c r="R378" s="17"/>
      <c r="S378" s="17"/>
      <c r="T378" s="17"/>
      <c r="U378" s="17"/>
      <c r="V378" s="16"/>
      <c r="W378" s="17"/>
      <c r="X378" s="17"/>
      <c r="Y378" s="17"/>
      <c r="Z378" s="17"/>
      <c r="AA378" s="16"/>
      <c r="AB378" s="17"/>
      <c r="AC378" s="17"/>
      <c r="AD378" s="17"/>
      <c r="AE378" s="17"/>
      <c r="AF378" s="16"/>
      <c r="AG378" s="17"/>
      <c r="AH378" s="17"/>
      <c r="AI378" s="17"/>
      <c r="AJ378" s="17"/>
      <c r="AK378" s="16"/>
      <c r="AL378" s="17"/>
      <c r="AM378" s="17"/>
      <c r="AN378" s="17"/>
    </row>
    <row r="379" spans="1:40" ht="15">
      <c r="A379"/>
      <c r="B379"/>
      <c r="C379" s="17"/>
      <c r="D379" s="17"/>
      <c r="E379" s="17"/>
      <c r="F379" s="17"/>
      <c r="G379" s="16"/>
      <c r="H379" s="17"/>
      <c r="I379" s="17"/>
      <c r="J379" s="17"/>
      <c r="K379" s="17"/>
      <c r="L379" s="16"/>
      <c r="M379" s="17"/>
      <c r="N379" s="17"/>
      <c r="O379" s="17"/>
      <c r="P379" s="17"/>
      <c r="Q379" s="16"/>
      <c r="R379" s="17"/>
      <c r="S379" s="17"/>
      <c r="T379" s="17"/>
      <c r="U379" s="17"/>
      <c r="V379" s="16"/>
      <c r="W379" s="17"/>
      <c r="X379" s="17"/>
      <c r="Y379" s="17"/>
      <c r="Z379" s="17"/>
      <c r="AA379" s="16"/>
      <c r="AB379" s="17"/>
      <c r="AC379" s="17"/>
      <c r="AD379" s="17"/>
      <c r="AE379" s="17"/>
      <c r="AF379" s="16"/>
      <c r="AG379" s="17"/>
      <c r="AH379" s="17"/>
      <c r="AI379" s="17"/>
      <c r="AJ379" s="17"/>
      <c r="AK379" s="16"/>
      <c r="AL379" s="17"/>
      <c r="AM379" s="17"/>
      <c r="AN379" s="17"/>
    </row>
    <row r="380" spans="1:40" ht="15">
      <c r="A380"/>
      <c r="B380"/>
      <c r="C380" s="17"/>
      <c r="D380" s="17"/>
      <c r="E380" s="17"/>
      <c r="F380" s="17"/>
      <c r="G380" s="16"/>
      <c r="H380" s="17"/>
      <c r="I380" s="17"/>
      <c r="J380" s="17"/>
      <c r="K380" s="17"/>
      <c r="L380" s="16"/>
      <c r="M380" s="17"/>
      <c r="N380" s="17"/>
      <c r="O380" s="17"/>
      <c r="P380" s="17"/>
      <c r="Q380" s="16"/>
      <c r="R380" s="17"/>
      <c r="S380" s="17"/>
      <c r="T380" s="17"/>
      <c r="U380" s="17"/>
      <c r="V380" s="16"/>
      <c r="W380" s="17"/>
      <c r="X380" s="17"/>
      <c r="Y380" s="17"/>
      <c r="Z380" s="17"/>
      <c r="AA380" s="16"/>
      <c r="AB380" s="17"/>
      <c r="AC380" s="17"/>
      <c r="AD380" s="17"/>
      <c r="AE380" s="17"/>
      <c r="AF380" s="16"/>
      <c r="AG380" s="17"/>
      <c r="AH380" s="17"/>
      <c r="AI380" s="17"/>
      <c r="AJ380" s="17"/>
      <c r="AK380" s="16"/>
      <c r="AL380" s="17"/>
      <c r="AM380" s="17"/>
      <c r="AN380" s="17"/>
    </row>
    <row r="381" spans="1:40" ht="15">
      <c r="A381"/>
      <c r="B381"/>
      <c r="C381" s="17"/>
      <c r="D381" s="17"/>
      <c r="E381" s="17"/>
      <c r="F381" s="17"/>
      <c r="G381" s="16"/>
      <c r="H381" s="17"/>
      <c r="I381" s="17"/>
      <c r="J381" s="17"/>
      <c r="K381" s="17"/>
      <c r="L381" s="16"/>
      <c r="M381" s="17"/>
      <c r="N381" s="17"/>
      <c r="O381" s="17"/>
      <c r="P381" s="17"/>
      <c r="Q381" s="16"/>
      <c r="R381" s="17"/>
      <c r="S381" s="17"/>
      <c r="T381" s="17"/>
      <c r="U381" s="17"/>
      <c r="V381" s="16"/>
      <c r="W381" s="17"/>
      <c r="X381" s="17"/>
      <c r="Y381" s="17"/>
      <c r="Z381" s="17"/>
      <c r="AA381" s="16"/>
      <c r="AB381" s="17"/>
      <c r="AC381" s="17"/>
      <c r="AD381" s="17"/>
      <c r="AE381" s="17"/>
      <c r="AF381" s="16"/>
      <c r="AG381" s="17"/>
      <c r="AH381" s="17"/>
      <c r="AI381" s="17"/>
      <c r="AJ381" s="17"/>
      <c r="AK381" s="16"/>
      <c r="AL381" s="17"/>
      <c r="AM381" s="17"/>
      <c r="AN381" s="17"/>
    </row>
    <row r="382" spans="1:40" ht="15">
      <c r="A382"/>
      <c r="B382"/>
      <c r="C382" s="17"/>
      <c r="D382" s="17"/>
      <c r="E382" s="17"/>
      <c r="F382" s="17"/>
      <c r="G382" s="16"/>
      <c r="H382" s="17"/>
      <c r="I382" s="17"/>
      <c r="J382" s="17"/>
      <c r="K382" s="17"/>
      <c r="L382" s="16"/>
      <c r="M382" s="17"/>
      <c r="N382" s="17"/>
      <c r="O382" s="17"/>
      <c r="P382" s="17"/>
      <c r="Q382" s="16"/>
      <c r="R382" s="17"/>
      <c r="S382" s="17"/>
      <c r="T382" s="17"/>
      <c r="U382" s="17"/>
      <c r="V382" s="16"/>
      <c r="W382" s="17"/>
      <c r="X382" s="17"/>
      <c r="Y382" s="17"/>
      <c r="Z382" s="17"/>
      <c r="AA382" s="16"/>
      <c r="AB382" s="17"/>
      <c r="AC382" s="17"/>
      <c r="AD382" s="17"/>
      <c r="AE382" s="17"/>
      <c r="AF382" s="16"/>
      <c r="AG382" s="17"/>
      <c r="AH382" s="17"/>
      <c r="AI382" s="17"/>
      <c r="AJ382" s="17"/>
      <c r="AK382" s="16"/>
      <c r="AL382" s="17"/>
      <c r="AM382" s="17"/>
      <c r="AN382" s="17"/>
    </row>
    <row r="383" spans="1:40" ht="15">
      <c r="A383"/>
      <c r="B383"/>
      <c r="C383" s="17"/>
      <c r="D383" s="17"/>
      <c r="E383" s="17"/>
      <c r="F383" s="17"/>
      <c r="G383" s="16"/>
      <c r="H383" s="17"/>
      <c r="I383" s="17"/>
      <c r="J383" s="17"/>
      <c r="K383" s="17"/>
      <c r="L383" s="16"/>
      <c r="M383" s="17"/>
      <c r="N383" s="17"/>
      <c r="O383" s="17"/>
      <c r="P383" s="17"/>
      <c r="Q383" s="16"/>
      <c r="R383" s="17"/>
      <c r="S383" s="17"/>
      <c r="T383" s="17"/>
      <c r="U383" s="17"/>
      <c r="V383" s="16"/>
      <c r="W383" s="17"/>
      <c r="X383" s="17"/>
      <c r="Y383" s="17"/>
      <c r="Z383" s="17"/>
      <c r="AA383" s="16"/>
      <c r="AB383" s="17"/>
      <c r="AC383" s="17"/>
      <c r="AD383" s="17"/>
      <c r="AE383" s="17"/>
      <c r="AF383" s="16"/>
      <c r="AG383" s="17"/>
      <c r="AH383" s="17"/>
      <c r="AI383" s="17"/>
      <c r="AJ383" s="17"/>
      <c r="AK383" s="16"/>
      <c r="AL383" s="17"/>
      <c r="AM383" s="17"/>
      <c r="AN383" s="17"/>
    </row>
    <row r="384" spans="1:40" ht="15">
      <c r="A384"/>
      <c r="B384"/>
      <c r="C384" s="17"/>
      <c r="D384" s="17"/>
      <c r="E384" s="17"/>
      <c r="F384" s="17"/>
      <c r="G384" s="16"/>
      <c r="H384" s="17"/>
      <c r="I384" s="17"/>
      <c r="J384" s="17"/>
      <c r="K384" s="17"/>
      <c r="L384" s="16"/>
      <c r="M384" s="17"/>
      <c r="N384" s="17"/>
      <c r="O384" s="17"/>
      <c r="P384" s="17"/>
      <c r="Q384" s="16"/>
      <c r="R384" s="17"/>
      <c r="S384" s="17"/>
      <c r="T384" s="17"/>
      <c r="U384" s="17"/>
      <c r="V384" s="16"/>
      <c r="W384" s="17"/>
      <c r="X384" s="17"/>
      <c r="Y384" s="17"/>
      <c r="Z384" s="17"/>
      <c r="AA384" s="16"/>
      <c r="AB384" s="17"/>
      <c r="AC384" s="17"/>
      <c r="AD384" s="17"/>
      <c r="AE384" s="17"/>
      <c r="AF384" s="16"/>
      <c r="AG384" s="17"/>
      <c r="AH384" s="17"/>
      <c r="AI384" s="17"/>
      <c r="AJ384" s="17"/>
      <c r="AK384" s="16"/>
      <c r="AL384" s="17"/>
      <c r="AM384" s="17"/>
      <c r="AN384" s="17"/>
    </row>
    <row r="385" spans="1:40" ht="15">
      <c r="A385"/>
      <c r="B385"/>
      <c r="C385" s="17"/>
      <c r="D385" s="17"/>
      <c r="E385" s="17"/>
      <c r="F385" s="17"/>
      <c r="G385" s="16"/>
      <c r="H385" s="17"/>
      <c r="I385" s="17"/>
      <c r="J385" s="17"/>
      <c r="K385" s="17"/>
      <c r="L385" s="16"/>
      <c r="M385" s="17"/>
      <c r="N385" s="17"/>
      <c r="O385" s="17"/>
      <c r="P385" s="17"/>
      <c r="Q385" s="16"/>
      <c r="R385" s="17"/>
      <c r="S385" s="17"/>
      <c r="T385" s="17"/>
      <c r="U385" s="17"/>
      <c r="V385" s="16"/>
      <c r="W385" s="17"/>
      <c r="X385" s="17"/>
      <c r="Y385" s="17"/>
      <c r="Z385" s="17"/>
      <c r="AA385" s="16"/>
      <c r="AB385" s="17"/>
      <c r="AC385" s="17"/>
      <c r="AD385" s="17"/>
      <c r="AE385" s="17"/>
      <c r="AF385" s="16"/>
      <c r="AG385" s="17"/>
      <c r="AH385" s="17"/>
      <c r="AI385" s="17"/>
      <c r="AJ385" s="17"/>
      <c r="AK385" s="16"/>
      <c r="AL385" s="17"/>
      <c r="AM385" s="17"/>
      <c r="AN385" s="17"/>
    </row>
    <row r="386" spans="1:40" ht="15">
      <c r="A386"/>
      <c r="B386"/>
      <c r="C386" s="17"/>
      <c r="D386" s="17"/>
      <c r="E386" s="17"/>
      <c r="F386" s="17"/>
      <c r="G386" s="16"/>
      <c r="H386" s="17"/>
      <c r="I386" s="17"/>
      <c r="J386" s="17"/>
      <c r="K386" s="17"/>
      <c r="L386" s="16"/>
      <c r="M386" s="17"/>
      <c r="N386" s="17"/>
      <c r="O386" s="17"/>
      <c r="P386" s="17"/>
      <c r="Q386" s="16"/>
      <c r="R386" s="17"/>
      <c r="S386" s="17"/>
      <c r="T386" s="17"/>
      <c r="U386" s="17"/>
      <c r="V386" s="16"/>
      <c r="W386" s="17"/>
      <c r="X386" s="17"/>
      <c r="Y386" s="17"/>
      <c r="Z386" s="17"/>
      <c r="AA386" s="16"/>
      <c r="AB386" s="17"/>
      <c r="AC386" s="17"/>
      <c r="AD386" s="17"/>
      <c r="AE386" s="17"/>
      <c r="AF386" s="16"/>
      <c r="AG386" s="17"/>
      <c r="AH386" s="17"/>
      <c r="AI386" s="17"/>
      <c r="AJ386" s="17"/>
      <c r="AK386" s="16"/>
      <c r="AL386" s="17"/>
      <c r="AM386" s="17"/>
      <c r="AN386" s="17"/>
    </row>
    <row r="387" spans="1:40" ht="15">
      <c r="A387"/>
      <c r="B387"/>
      <c r="C387" s="17"/>
      <c r="D387" s="17"/>
      <c r="E387" s="17"/>
      <c r="F387" s="17"/>
      <c r="G387" s="16"/>
      <c r="H387" s="17"/>
      <c r="I387" s="17"/>
      <c r="J387" s="17"/>
      <c r="K387" s="17"/>
      <c r="L387" s="16"/>
      <c r="M387" s="17"/>
      <c r="N387" s="17"/>
      <c r="O387" s="17"/>
      <c r="P387" s="17"/>
      <c r="Q387" s="16"/>
      <c r="R387" s="17"/>
      <c r="S387" s="17"/>
      <c r="T387" s="17"/>
      <c r="U387" s="17"/>
      <c r="V387" s="16"/>
      <c r="W387" s="17"/>
      <c r="X387" s="17"/>
      <c r="Y387" s="17"/>
      <c r="Z387" s="17"/>
      <c r="AA387" s="16"/>
      <c r="AB387" s="17"/>
      <c r="AC387" s="17"/>
      <c r="AD387" s="17"/>
      <c r="AE387" s="17"/>
      <c r="AF387" s="16"/>
      <c r="AG387" s="17"/>
      <c r="AH387" s="17"/>
      <c r="AI387" s="17"/>
      <c r="AJ387" s="17"/>
      <c r="AK387" s="16"/>
      <c r="AL387" s="17"/>
      <c r="AM387" s="17"/>
      <c r="AN387" s="17"/>
    </row>
    <row r="388" spans="1:40" ht="15">
      <c r="A388"/>
      <c r="B388"/>
      <c r="C388" s="17"/>
      <c r="D388" s="17"/>
      <c r="E388" s="17"/>
      <c r="F388" s="17"/>
      <c r="G388" s="16"/>
      <c r="H388" s="17"/>
      <c r="I388" s="17"/>
      <c r="J388" s="17"/>
      <c r="K388" s="17"/>
      <c r="L388" s="16"/>
      <c r="M388" s="17"/>
      <c r="N388" s="17"/>
      <c r="O388" s="17"/>
      <c r="P388" s="17"/>
      <c r="Q388" s="16"/>
      <c r="R388" s="17"/>
      <c r="S388" s="17"/>
      <c r="T388" s="17"/>
      <c r="U388" s="17"/>
      <c r="V388" s="16"/>
      <c r="W388" s="17"/>
      <c r="X388" s="17"/>
      <c r="Y388" s="17"/>
      <c r="Z388" s="17"/>
      <c r="AA388" s="16"/>
      <c r="AB388" s="17"/>
      <c r="AC388" s="17"/>
      <c r="AD388" s="17"/>
      <c r="AE388" s="17"/>
      <c r="AF388" s="16"/>
      <c r="AG388" s="17"/>
      <c r="AH388" s="17"/>
      <c r="AI388" s="17"/>
      <c r="AJ388" s="17"/>
      <c r="AK388" s="16"/>
      <c r="AL388" s="17"/>
      <c r="AM388" s="17"/>
      <c r="AN388" s="17"/>
    </row>
    <row r="389" spans="1:40" ht="15">
      <c r="A389"/>
      <c r="B389"/>
      <c r="C389" s="17"/>
      <c r="D389" s="17"/>
      <c r="E389" s="17"/>
      <c r="F389" s="17"/>
      <c r="G389" s="16"/>
      <c r="H389" s="17"/>
      <c r="I389" s="17"/>
      <c r="J389" s="17"/>
      <c r="K389" s="17"/>
      <c r="L389" s="16"/>
      <c r="M389" s="17"/>
      <c r="N389" s="17"/>
      <c r="O389" s="17"/>
      <c r="P389" s="17"/>
      <c r="Q389" s="16"/>
      <c r="R389" s="17"/>
      <c r="S389" s="17"/>
      <c r="T389" s="17"/>
      <c r="U389" s="17"/>
      <c r="V389" s="16"/>
      <c r="W389" s="17"/>
      <c r="X389" s="17"/>
      <c r="Y389" s="17"/>
      <c r="Z389" s="17"/>
      <c r="AA389" s="16"/>
      <c r="AB389" s="17"/>
      <c r="AC389" s="17"/>
      <c r="AD389" s="17"/>
      <c r="AE389" s="17"/>
      <c r="AF389" s="16"/>
      <c r="AG389" s="17"/>
      <c r="AH389" s="17"/>
      <c r="AI389" s="17"/>
      <c r="AJ389" s="17"/>
      <c r="AK389" s="16"/>
      <c r="AL389" s="17"/>
      <c r="AM389" s="17"/>
      <c r="AN389" s="17"/>
    </row>
    <row r="390" spans="1:40" ht="15">
      <c r="A390"/>
      <c r="B390"/>
      <c r="C390" s="17"/>
      <c r="D390" s="17"/>
      <c r="E390" s="17"/>
      <c r="F390" s="17"/>
      <c r="G390" s="16"/>
      <c r="H390" s="17"/>
      <c r="I390" s="17"/>
      <c r="J390" s="17"/>
      <c r="K390" s="17"/>
      <c r="L390" s="16"/>
      <c r="M390" s="17"/>
      <c r="N390" s="17"/>
      <c r="O390" s="17"/>
      <c r="P390" s="17"/>
      <c r="Q390" s="16"/>
      <c r="R390" s="17"/>
      <c r="S390" s="17"/>
      <c r="T390" s="17"/>
      <c r="U390" s="17"/>
      <c r="V390" s="16"/>
      <c r="W390" s="17"/>
      <c r="X390" s="17"/>
      <c r="Y390" s="17"/>
      <c r="Z390" s="17"/>
      <c r="AA390" s="16"/>
      <c r="AB390" s="17"/>
      <c r="AC390" s="17"/>
      <c r="AD390" s="17"/>
      <c r="AE390" s="17"/>
      <c r="AF390" s="16"/>
      <c r="AG390" s="17"/>
      <c r="AH390" s="17"/>
      <c r="AI390" s="17"/>
      <c r="AJ390" s="17"/>
      <c r="AK390" s="16"/>
      <c r="AL390" s="17"/>
      <c r="AM390" s="17"/>
      <c r="AN390" s="17"/>
    </row>
    <row r="391" spans="1:40" ht="15">
      <c r="A391"/>
      <c r="B391"/>
      <c r="C391" s="17"/>
      <c r="D391" s="17"/>
      <c r="E391" s="17"/>
      <c r="F391" s="17"/>
      <c r="G391" s="16"/>
      <c r="H391" s="17"/>
      <c r="I391" s="17"/>
      <c r="J391" s="17"/>
      <c r="K391" s="17"/>
      <c r="L391" s="16"/>
      <c r="M391" s="17"/>
      <c r="N391" s="17"/>
      <c r="O391" s="17"/>
      <c r="P391" s="17"/>
      <c r="Q391" s="16"/>
      <c r="R391" s="17"/>
      <c r="S391" s="17"/>
      <c r="T391" s="17"/>
      <c r="U391" s="17"/>
      <c r="V391" s="16"/>
      <c r="W391" s="17"/>
      <c r="X391" s="17"/>
      <c r="Y391" s="17"/>
      <c r="Z391" s="17"/>
      <c r="AA391" s="16"/>
      <c r="AB391" s="17"/>
      <c r="AC391" s="17"/>
      <c r="AD391" s="17"/>
      <c r="AE391" s="17"/>
      <c r="AF391" s="16"/>
      <c r="AG391" s="17"/>
      <c r="AH391" s="17"/>
      <c r="AI391" s="17"/>
      <c r="AJ391" s="17"/>
      <c r="AK391" s="16"/>
      <c r="AL391" s="17"/>
      <c r="AM391" s="17"/>
      <c r="AN391" s="17"/>
    </row>
    <row r="392" spans="1:40" ht="15">
      <c r="A392"/>
      <c r="B392"/>
      <c r="C392" s="17"/>
      <c r="D392" s="17"/>
      <c r="E392" s="17"/>
      <c r="F392" s="17"/>
      <c r="G392" s="16"/>
      <c r="H392" s="17"/>
      <c r="I392" s="17"/>
      <c r="J392" s="17"/>
      <c r="K392" s="17"/>
      <c r="L392" s="16"/>
      <c r="M392" s="17"/>
      <c r="N392" s="17"/>
      <c r="O392" s="17"/>
      <c r="P392" s="17"/>
      <c r="Q392" s="16"/>
      <c r="R392" s="17"/>
      <c r="S392" s="17"/>
      <c r="T392" s="17"/>
      <c r="U392" s="17"/>
      <c r="V392" s="16"/>
      <c r="W392" s="17"/>
      <c r="X392" s="17"/>
      <c r="Y392" s="17"/>
      <c r="Z392" s="17"/>
      <c r="AA392" s="16"/>
      <c r="AB392" s="17"/>
      <c r="AC392" s="17"/>
      <c r="AD392" s="17"/>
      <c r="AE392" s="17"/>
      <c r="AF392" s="16"/>
      <c r="AG392" s="17"/>
      <c r="AH392" s="17"/>
      <c r="AI392" s="17"/>
      <c r="AJ392" s="17"/>
      <c r="AK392" s="16"/>
      <c r="AL392" s="17"/>
      <c r="AM392" s="17"/>
      <c r="AN392" s="17"/>
    </row>
    <row r="393" spans="1:40" ht="15">
      <c r="A393"/>
      <c r="B393"/>
      <c r="C393" s="17"/>
      <c r="D393" s="17"/>
      <c r="E393" s="17"/>
      <c r="F393" s="17"/>
      <c r="G393" s="16"/>
      <c r="H393" s="17"/>
      <c r="I393" s="17"/>
      <c r="J393" s="17"/>
      <c r="K393" s="17"/>
      <c r="L393" s="16"/>
      <c r="M393" s="17"/>
      <c r="N393" s="17"/>
      <c r="O393" s="17"/>
      <c r="P393" s="17"/>
      <c r="Q393" s="16"/>
      <c r="R393" s="17"/>
      <c r="S393" s="17"/>
      <c r="T393" s="17"/>
      <c r="U393" s="17"/>
      <c r="V393" s="16"/>
      <c r="W393" s="17"/>
      <c r="X393" s="17"/>
      <c r="Y393" s="17"/>
      <c r="Z393" s="17"/>
      <c r="AA393" s="16"/>
      <c r="AB393" s="17"/>
      <c r="AC393" s="17"/>
      <c r="AD393" s="17"/>
      <c r="AE393" s="17"/>
      <c r="AF393" s="16"/>
      <c r="AG393" s="17"/>
      <c r="AH393" s="17"/>
      <c r="AI393" s="17"/>
      <c r="AJ393" s="17"/>
      <c r="AK393" s="16"/>
      <c r="AL393" s="17"/>
      <c r="AM393" s="17"/>
      <c r="AN393" s="17"/>
    </row>
    <row r="394" spans="1:40" ht="15">
      <c r="A394"/>
      <c r="B394"/>
      <c r="C394" s="17"/>
      <c r="D394" s="17"/>
      <c r="E394" s="17"/>
      <c r="F394" s="17"/>
      <c r="G394" s="16"/>
      <c r="H394" s="17"/>
      <c r="I394" s="17"/>
      <c r="J394" s="17"/>
      <c r="K394" s="17"/>
      <c r="L394" s="16"/>
      <c r="M394" s="17"/>
      <c r="N394" s="17"/>
      <c r="O394" s="17"/>
      <c r="P394" s="17"/>
      <c r="Q394" s="16"/>
      <c r="R394" s="17"/>
      <c r="S394" s="17"/>
      <c r="T394" s="17"/>
      <c r="U394" s="17"/>
      <c r="V394" s="16"/>
      <c r="W394" s="17"/>
      <c r="X394" s="17"/>
      <c r="Y394" s="17"/>
      <c r="Z394" s="17"/>
      <c r="AA394" s="16"/>
      <c r="AB394" s="17"/>
      <c r="AC394" s="17"/>
      <c r="AD394" s="17"/>
      <c r="AE394" s="17"/>
      <c r="AF394" s="16"/>
      <c r="AG394" s="17"/>
      <c r="AH394" s="17"/>
      <c r="AI394" s="17"/>
      <c r="AJ394" s="17"/>
      <c r="AK394" s="16"/>
      <c r="AL394" s="17"/>
      <c r="AM394" s="17"/>
      <c r="AN394" s="17"/>
    </row>
    <row r="395" spans="1:40" ht="15">
      <c r="A395"/>
      <c r="B395"/>
      <c r="C395" s="17"/>
      <c r="D395" s="17"/>
      <c r="E395" s="17"/>
      <c r="F395" s="17"/>
      <c r="G395" s="16"/>
      <c r="H395" s="17"/>
      <c r="I395" s="17"/>
      <c r="J395" s="17"/>
      <c r="K395" s="17"/>
      <c r="L395" s="16"/>
      <c r="M395" s="17"/>
      <c r="N395" s="17"/>
      <c r="O395" s="17"/>
      <c r="P395" s="17"/>
      <c r="Q395" s="16"/>
      <c r="R395" s="17"/>
      <c r="S395" s="17"/>
      <c r="T395" s="17"/>
      <c r="U395" s="17"/>
      <c r="V395" s="16"/>
      <c r="W395" s="17"/>
      <c r="X395" s="17"/>
      <c r="Y395" s="17"/>
      <c r="Z395" s="17"/>
      <c r="AA395" s="16"/>
      <c r="AB395" s="17"/>
      <c r="AC395" s="17"/>
      <c r="AD395" s="17"/>
      <c r="AE395" s="17"/>
      <c r="AF395" s="16"/>
      <c r="AG395" s="17"/>
      <c r="AH395" s="17"/>
      <c r="AI395" s="17"/>
      <c r="AJ395" s="17"/>
      <c r="AK395" s="16"/>
      <c r="AL395" s="17"/>
      <c r="AM395" s="17"/>
      <c r="AN395" s="17"/>
    </row>
    <row r="396" spans="1:40" ht="15">
      <c r="A396"/>
      <c r="B396"/>
      <c r="C396" s="17"/>
      <c r="D396" s="17"/>
      <c r="E396" s="17"/>
      <c r="F396" s="17"/>
      <c r="G396" s="16"/>
      <c r="H396" s="17"/>
      <c r="I396" s="17"/>
      <c r="J396" s="17"/>
      <c r="K396" s="17"/>
      <c r="L396" s="16"/>
      <c r="M396" s="17"/>
      <c r="N396" s="17"/>
      <c r="O396" s="17"/>
      <c r="P396" s="17"/>
      <c r="Q396" s="16"/>
      <c r="R396" s="17"/>
      <c r="S396" s="17"/>
      <c r="T396" s="17"/>
      <c r="U396" s="17"/>
      <c r="V396" s="16"/>
      <c r="W396" s="17"/>
      <c r="X396" s="17"/>
      <c r="Y396" s="17"/>
      <c r="Z396" s="17"/>
      <c r="AA396" s="16"/>
      <c r="AB396" s="17"/>
      <c r="AC396" s="17"/>
      <c r="AD396" s="17"/>
      <c r="AE396" s="17"/>
      <c r="AF396" s="16"/>
      <c r="AG396" s="17"/>
      <c r="AH396" s="17"/>
      <c r="AI396" s="17"/>
      <c r="AJ396" s="17"/>
      <c r="AK396" s="16"/>
      <c r="AL396" s="17"/>
      <c r="AM396" s="17"/>
      <c r="AN396" s="17"/>
    </row>
    <row r="397" spans="1:40" ht="15">
      <c r="A397"/>
      <c r="B397"/>
      <c r="C397" s="17"/>
      <c r="D397" s="17"/>
      <c r="E397" s="17"/>
      <c r="F397" s="17"/>
      <c r="G397" s="16"/>
      <c r="H397" s="17"/>
      <c r="I397" s="17"/>
      <c r="J397" s="17"/>
      <c r="K397" s="17"/>
      <c r="L397" s="16"/>
      <c r="M397" s="17"/>
      <c r="N397" s="17"/>
      <c r="O397" s="17"/>
      <c r="P397" s="17"/>
      <c r="Q397" s="16"/>
      <c r="R397" s="17"/>
      <c r="S397" s="17"/>
      <c r="T397" s="17"/>
      <c r="U397" s="17"/>
      <c r="V397" s="16"/>
      <c r="W397" s="17"/>
      <c r="X397" s="17"/>
      <c r="Y397" s="17"/>
      <c r="Z397" s="17"/>
      <c r="AA397" s="16"/>
      <c r="AB397" s="17"/>
      <c r="AC397" s="17"/>
      <c r="AD397" s="17"/>
      <c r="AE397" s="17"/>
      <c r="AF397" s="16"/>
      <c r="AG397" s="17"/>
      <c r="AH397" s="17"/>
      <c r="AI397" s="17"/>
      <c r="AJ397" s="17"/>
      <c r="AK397" s="16"/>
      <c r="AL397" s="17"/>
      <c r="AM397" s="17"/>
      <c r="AN397" s="17"/>
    </row>
    <row r="398" spans="1:40" ht="15">
      <c r="A398"/>
      <c r="B398"/>
      <c r="C398" s="17"/>
      <c r="D398" s="17"/>
      <c r="E398" s="17"/>
      <c r="F398" s="17"/>
      <c r="G398" s="16"/>
      <c r="H398" s="17"/>
      <c r="I398" s="17"/>
      <c r="J398" s="17"/>
      <c r="K398" s="17"/>
      <c r="L398" s="16"/>
      <c r="M398" s="17"/>
      <c r="N398" s="17"/>
      <c r="O398" s="17"/>
      <c r="P398" s="17"/>
      <c r="Q398" s="16"/>
      <c r="R398" s="17"/>
      <c r="S398" s="17"/>
      <c r="T398" s="17"/>
      <c r="U398" s="17"/>
      <c r="V398" s="16"/>
      <c r="W398" s="17"/>
      <c r="X398" s="17"/>
      <c r="Y398" s="17"/>
      <c r="Z398" s="17"/>
      <c r="AA398" s="16"/>
      <c r="AB398" s="17"/>
      <c r="AC398" s="17"/>
      <c r="AD398" s="17"/>
      <c r="AE398" s="17"/>
      <c r="AF398" s="16"/>
      <c r="AG398" s="17"/>
      <c r="AH398" s="17"/>
      <c r="AI398" s="17"/>
      <c r="AJ398" s="17"/>
      <c r="AK398" s="16"/>
      <c r="AL398" s="17"/>
      <c r="AM398" s="17"/>
      <c r="AN398" s="17"/>
    </row>
    <row r="399" spans="1:40" ht="15">
      <c r="A399"/>
      <c r="B399"/>
      <c r="C399" s="17"/>
      <c r="D399" s="17"/>
      <c r="E399" s="17"/>
      <c r="F399" s="17"/>
      <c r="G399" s="16"/>
      <c r="H399" s="17"/>
      <c r="I399" s="17"/>
      <c r="J399" s="17"/>
      <c r="K399" s="17"/>
      <c r="L399" s="16"/>
      <c r="M399" s="17"/>
      <c r="N399" s="17"/>
      <c r="O399" s="17"/>
      <c r="P399" s="17"/>
      <c r="Q399" s="16"/>
      <c r="R399" s="17"/>
      <c r="S399" s="17"/>
      <c r="T399" s="17"/>
      <c r="U399" s="17"/>
      <c r="V399" s="16"/>
      <c r="W399" s="17"/>
      <c r="X399" s="17"/>
      <c r="Y399" s="17"/>
      <c r="Z399" s="17"/>
      <c r="AA399" s="16"/>
      <c r="AB399" s="17"/>
      <c r="AC399" s="17"/>
      <c r="AD399" s="17"/>
      <c r="AE399" s="17"/>
      <c r="AF399" s="16"/>
      <c r="AG399" s="17"/>
      <c r="AH399" s="17"/>
      <c r="AI399" s="17"/>
      <c r="AJ399" s="17"/>
      <c r="AK399" s="16"/>
      <c r="AL399" s="17"/>
      <c r="AM399" s="17"/>
      <c r="AN399" s="17"/>
    </row>
    <row r="400" spans="1:40" ht="15">
      <c r="A400"/>
      <c r="B400"/>
      <c r="C400" s="17"/>
      <c r="D400" s="17"/>
      <c r="E400" s="17"/>
      <c r="F400" s="17"/>
      <c r="G400" s="16"/>
      <c r="H400" s="17"/>
      <c r="I400" s="17"/>
      <c r="J400" s="17"/>
      <c r="K400" s="17"/>
      <c r="L400" s="16"/>
      <c r="M400" s="17"/>
      <c r="N400" s="17"/>
      <c r="O400" s="17"/>
      <c r="P400" s="17"/>
      <c r="Q400" s="16"/>
      <c r="R400" s="17"/>
      <c r="S400" s="17"/>
      <c r="T400" s="17"/>
      <c r="U400" s="17"/>
      <c r="V400" s="16"/>
      <c r="W400" s="17"/>
      <c r="X400" s="17"/>
      <c r="Y400" s="17"/>
      <c r="Z400" s="17"/>
      <c r="AA400" s="16"/>
      <c r="AB400" s="17"/>
      <c r="AC400" s="17"/>
      <c r="AD400" s="17"/>
      <c r="AE400" s="17"/>
      <c r="AF400" s="16"/>
      <c r="AG400" s="17"/>
      <c r="AH400" s="17"/>
      <c r="AI400" s="17"/>
      <c r="AJ400" s="17"/>
      <c r="AK400" s="16"/>
      <c r="AL400" s="17"/>
      <c r="AM400" s="17"/>
      <c r="AN400" s="17"/>
    </row>
    <row r="401" spans="1:40" ht="15">
      <c r="A401"/>
      <c r="B401"/>
      <c r="C401" s="17"/>
      <c r="D401" s="17"/>
      <c r="E401" s="17"/>
      <c r="F401" s="17"/>
      <c r="G401" s="16"/>
      <c r="H401" s="17"/>
      <c r="I401" s="17"/>
      <c r="J401" s="17"/>
      <c r="K401" s="17"/>
      <c r="L401" s="16"/>
      <c r="M401" s="17"/>
      <c r="N401" s="17"/>
      <c r="O401" s="17"/>
      <c r="P401" s="17"/>
      <c r="Q401" s="16"/>
      <c r="R401" s="17"/>
      <c r="S401" s="17"/>
      <c r="T401" s="17"/>
      <c r="U401" s="17"/>
      <c r="V401" s="16"/>
      <c r="W401" s="17"/>
      <c r="X401" s="17"/>
      <c r="Y401" s="17"/>
      <c r="Z401" s="17"/>
      <c r="AA401" s="16"/>
      <c r="AB401" s="17"/>
      <c r="AC401" s="17"/>
      <c r="AD401" s="17"/>
      <c r="AE401" s="17"/>
      <c r="AF401" s="16"/>
      <c r="AG401" s="17"/>
      <c r="AH401" s="17"/>
      <c r="AI401" s="17"/>
      <c r="AJ401" s="17"/>
      <c r="AK401" s="16"/>
      <c r="AL401" s="17"/>
      <c r="AM401" s="17"/>
      <c r="AN401" s="17"/>
    </row>
    <row r="402" spans="1:40" ht="15">
      <c r="A402"/>
      <c r="B402"/>
      <c r="C402" s="17"/>
      <c r="D402" s="17"/>
      <c r="E402" s="17"/>
      <c r="F402" s="17"/>
      <c r="G402" s="16"/>
      <c r="H402" s="17"/>
      <c r="I402" s="17"/>
      <c r="J402" s="17"/>
      <c r="K402" s="17"/>
      <c r="L402" s="16"/>
      <c r="M402" s="17"/>
      <c r="N402" s="17"/>
      <c r="O402" s="17"/>
      <c r="P402" s="17"/>
      <c r="Q402" s="16"/>
      <c r="R402" s="17"/>
      <c r="S402" s="17"/>
      <c r="T402" s="17"/>
      <c r="U402" s="17"/>
      <c r="V402" s="16"/>
      <c r="W402" s="17"/>
      <c r="X402" s="17"/>
      <c r="Y402" s="17"/>
      <c r="Z402" s="17"/>
      <c r="AA402" s="16"/>
      <c r="AB402" s="17"/>
      <c r="AC402" s="17"/>
      <c r="AD402" s="17"/>
      <c r="AE402" s="17"/>
      <c r="AF402" s="16"/>
      <c r="AG402" s="17"/>
      <c r="AH402" s="17"/>
      <c r="AI402" s="17"/>
      <c r="AJ402" s="17"/>
      <c r="AK402" s="16"/>
      <c r="AL402" s="17"/>
      <c r="AM402" s="17"/>
      <c r="AN402" s="17"/>
    </row>
    <row r="403" spans="1:40" ht="15">
      <c r="A403"/>
      <c r="B403"/>
      <c r="C403" s="17"/>
      <c r="D403" s="17"/>
      <c r="E403" s="17"/>
      <c r="F403" s="17"/>
      <c r="G403" s="16"/>
      <c r="H403" s="17"/>
      <c r="I403" s="17"/>
      <c r="J403" s="17"/>
      <c r="K403" s="17"/>
      <c r="L403" s="16"/>
      <c r="M403" s="17"/>
      <c r="N403" s="17"/>
      <c r="O403" s="17"/>
      <c r="P403" s="17"/>
      <c r="Q403" s="16"/>
      <c r="R403" s="17"/>
      <c r="S403" s="17"/>
      <c r="T403" s="17"/>
      <c r="U403" s="17"/>
      <c r="V403" s="16"/>
      <c r="W403" s="17"/>
      <c r="X403" s="17"/>
      <c r="Y403" s="17"/>
      <c r="Z403" s="17"/>
      <c r="AA403" s="16"/>
      <c r="AB403" s="17"/>
      <c r="AC403" s="17"/>
      <c r="AD403" s="17"/>
      <c r="AE403" s="17"/>
      <c r="AF403" s="16"/>
      <c r="AG403" s="17"/>
      <c r="AH403" s="17"/>
      <c r="AI403" s="17"/>
      <c r="AJ403" s="17"/>
      <c r="AK403" s="16"/>
      <c r="AL403" s="17"/>
      <c r="AM403" s="17"/>
      <c r="AN403" s="17"/>
    </row>
    <row r="404" spans="1:40" ht="15">
      <c r="A404"/>
      <c r="B404"/>
      <c r="C404" s="17"/>
      <c r="D404" s="17"/>
      <c r="E404" s="17"/>
      <c r="F404" s="17"/>
      <c r="G404" s="16"/>
      <c r="H404" s="17"/>
      <c r="I404" s="17"/>
      <c r="J404" s="17"/>
      <c r="K404" s="17"/>
      <c r="L404" s="16"/>
      <c r="M404" s="17"/>
      <c r="N404" s="17"/>
      <c r="O404" s="17"/>
      <c r="P404" s="17"/>
      <c r="Q404" s="16"/>
      <c r="R404" s="17"/>
      <c r="S404" s="17"/>
      <c r="T404" s="17"/>
      <c r="U404" s="17"/>
      <c r="V404" s="16"/>
      <c r="W404" s="17"/>
      <c r="X404" s="17"/>
      <c r="Y404" s="17"/>
      <c r="Z404" s="17"/>
      <c r="AA404" s="16"/>
      <c r="AB404" s="17"/>
      <c r="AC404" s="17"/>
      <c r="AD404" s="17"/>
      <c r="AE404" s="17"/>
      <c r="AF404" s="16"/>
      <c r="AG404" s="17"/>
      <c r="AH404" s="17"/>
      <c r="AI404" s="17"/>
      <c r="AJ404" s="17"/>
      <c r="AK404" s="16"/>
      <c r="AL404" s="17"/>
      <c r="AM404" s="17"/>
      <c r="AN404" s="17"/>
    </row>
    <row r="405" spans="1:40" ht="15">
      <c r="A405"/>
      <c r="B405"/>
      <c r="C405" s="17"/>
      <c r="D405" s="17"/>
      <c r="E405" s="17"/>
      <c r="F405" s="17"/>
      <c r="G405" s="16"/>
      <c r="H405" s="17"/>
      <c r="I405" s="17"/>
      <c r="J405" s="17"/>
      <c r="K405" s="17"/>
      <c r="L405" s="16"/>
      <c r="M405" s="17"/>
      <c r="N405" s="17"/>
      <c r="O405" s="17"/>
      <c r="P405" s="17"/>
      <c r="Q405" s="16"/>
      <c r="R405" s="17"/>
      <c r="S405" s="17"/>
      <c r="T405" s="17"/>
      <c r="U405" s="17"/>
      <c r="V405" s="16"/>
      <c r="W405" s="17"/>
      <c r="X405" s="17"/>
      <c r="Y405" s="17"/>
      <c r="Z405" s="17"/>
      <c r="AA405" s="16"/>
      <c r="AB405" s="17"/>
      <c r="AC405" s="17"/>
      <c r="AD405" s="17"/>
      <c r="AE405" s="17"/>
      <c r="AF405" s="16"/>
      <c r="AG405" s="17"/>
      <c r="AH405" s="17"/>
      <c r="AI405" s="17"/>
      <c r="AJ405" s="17"/>
      <c r="AK405" s="16"/>
      <c r="AL405" s="17"/>
      <c r="AM405" s="17"/>
      <c r="AN405" s="17"/>
    </row>
    <row r="406" spans="1:40" ht="15">
      <c r="A406"/>
      <c r="B406"/>
      <c r="C406" s="17"/>
      <c r="D406" s="17"/>
      <c r="E406" s="17"/>
      <c r="F406" s="17"/>
      <c r="G406" s="16"/>
      <c r="H406" s="17"/>
      <c r="I406" s="17"/>
      <c r="J406" s="17"/>
      <c r="K406" s="17"/>
      <c r="L406" s="16"/>
      <c r="M406" s="17"/>
      <c r="N406" s="17"/>
      <c r="O406" s="17"/>
      <c r="P406" s="17"/>
      <c r="Q406" s="16"/>
      <c r="R406" s="17"/>
      <c r="S406" s="17"/>
      <c r="T406" s="17"/>
      <c r="U406" s="17"/>
      <c r="V406" s="16"/>
      <c r="W406" s="17"/>
      <c r="X406" s="17"/>
      <c r="Y406" s="17"/>
      <c r="Z406" s="17"/>
      <c r="AA406" s="16"/>
      <c r="AB406" s="17"/>
      <c r="AC406" s="17"/>
      <c r="AD406" s="17"/>
      <c r="AE406" s="17"/>
      <c r="AF406" s="16"/>
      <c r="AG406" s="17"/>
      <c r="AH406" s="17"/>
      <c r="AI406" s="17"/>
      <c r="AJ406" s="17"/>
      <c r="AK406" s="16"/>
      <c r="AL406" s="17"/>
      <c r="AM406" s="17"/>
      <c r="AN406" s="17"/>
    </row>
    <row r="407" spans="1:40" ht="15">
      <c r="A407"/>
      <c r="B407"/>
      <c r="C407" s="17"/>
      <c r="D407" s="17"/>
      <c r="E407" s="17"/>
      <c r="F407" s="17"/>
      <c r="G407" s="16"/>
      <c r="H407" s="17"/>
      <c r="I407" s="17"/>
      <c r="J407" s="17"/>
      <c r="K407" s="17"/>
      <c r="L407" s="16"/>
      <c r="M407" s="17"/>
      <c r="N407" s="17"/>
      <c r="O407" s="17"/>
      <c r="P407" s="17"/>
      <c r="Q407" s="16"/>
      <c r="R407" s="17"/>
      <c r="S407" s="17"/>
      <c r="T407" s="17"/>
      <c r="U407" s="17"/>
      <c r="V407" s="16"/>
      <c r="W407" s="17"/>
      <c r="X407" s="17"/>
      <c r="Y407" s="17"/>
      <c r="Z407" s="17"/>
      <c r="AA407" s="16"/>
      <c r="AB407" s="17"/>
      <c r="AC407" s="17"/>
      <c r="AD407" s="17"/>
      <c r="AE407" s="17"/>
      <c r="AF407" s="16"/>
      <c r="AG407" s="17"/>
      <c r="AH407" s="17"/>
      <c r="AI407" s="17"/>
      <c r="AJ407" s="17"/>
      <c r="AK407" s="16"/>
      <c r="AL407" s="17"/>
      <c r="AM407" s="17"/>
      <c r="AN407" s="17"/>
    </row>
    <row r="408" spans="1:40" ht="15">
      <c r="A408"/>
      <c r="B408"/>
      <c r="C408" s="17"/>
      <c r="D408" s="17"/>
      <c r="E408" s="17"/>
      <c r="F408" s="17"/>
      <c r="G408" s="16"/>
      <c r="H408" s="17"/>
      <c r="I408" s="17"/>
      <c r="J408" s="17"/>
      <c r="K408" s="17"/>
      <c r="L408" s="16"/>
      <c r="M408" s="17"/>
      <c r="N408" s="17"/>
      <c r="O408" s="17"/>
      <c r="P408" s="17"/>
      <c r="Q408" s="16"/>
      <c r="R408" s="17"/>
      <c r="S408" s="17"/>
      <c r="T408" s="17"/>
      <c r="U408" s="17"/>
      <c r="V408" s="16"/>
      <c r="W408" s="17"/>
      <c r="X408" s="17"/>
      <c r="Y408" s="17"/>
      <c r="Z408" s="17"/>
      <c r="AA408" s="16"/>
      <c r="AB408" s="17"/>
      <c r="AC408" s="17"/>
      <c r="AD408" s="17"/>
      <c r="AE408" s="17"/>
      <c r="AF408" s="16"/>
      <c r="AG408" s="17"/>
      <c r="AH408" s="17"/>
      <c r="AI408" s="17"/>
      <c r="AJ408" s="17"/>
      <c r="AK408" s="16"/>
      <c r="AL408" s="17"/>
      <c r="AM408" s="17"/>
      <c r="AN408" s="17"/>
    </row>
    <row r="409" spans="1:40" ht="15">
      <c r="A409"/>
      <c r="B409"/>
      <c r="C409" s="17"/>
      <c r="D409" s="17"/>
      <c r="E409" s="17"/>
      <c r="F409" s="17"/>
      <c r="G409" s="16"/>
      <c r="H409" s="17"/>
      <c r="I409" s="17"/>
      <c r="J409" s="17"/>
      <c r="K409" s="17"/>
      <c r="L409" s="16"/>
      <c r="M409" s="17"/>
      <c r="N409" s="17"/>
      <c r="O409" s="17"/>
      <c r="P409" s="17"/>
      <c r="Q409" s="16"/>
      <c r="R409" s="17"/>
      <c r="S409" s="17"/>
      <c r="T409" s="17"/>
      <c r="U409" s="17"/>
      <c r="V409" s="16"/>
      <c r="W409" s="17"/>
      <c r="X409" s="17"/>
      <c r="Y409" s="17"/>
      <c r="Z409" s="17"/>
      <c r="AA409" s="16"/>
      <c r="AB409" s="17"/>
      <c r="AC409" s="17"/>
      <c r="AD409" s="17"/>
      <c r="AE409" s="17"/>
      <c r="AF409" s="16"/>
      <c r="AG409" s="17"/>
      <c r="AH409" s="17"/>
      <c r="AI409" s="17"/>
      <c r="AJ409" s="17"/>
      <c r="AK409" s="16"/>
      <c r="AL409" s="17"/>
      <c r="AM409" s="17"/>
      <c r="AN409" s="17"/>
    </row>
    <row r="410" spans="1:40" ht="15">
      <c r="A410"/>
      <c r="B410"/>
      <c r="C410" s="17"/>
      <c r="D410" s="17"/>
      <c r="E410" s="17"/>
      <c r="F410" s="17"/>
      <c r="G410" s="16"/>
      <c r="H410" s="17"/>
      <c r="I410" s="17"/>
      <c r="J410" s="17"/>
      <c r="K410" s="17"/>
      <c r="L410" s="16"/>
      <c r="M410" s="17"/>
      <c r="N410" s="17"/>
      <c r="O410" s="17"/>
      <c r="P410" s="17"/>
      <c r="Q410" s="16"/>
      <c r="R410" s="17"/>
      <c r="S410" s="17"/>
      <c r="T410" s="17"/>
      <c r="U410" s="17"/>
      <c r="V410" s="16"/>
      <c r="W410" s="17"/>
      <c r="X410" s="17"/>
      <c r="Y410" s="17"/>
      <c r="Z410" s="17"/>
      <c r="AA410" s="16"/>
      <c r="AB410" s="17"/>
      <c r="AC410" s="17"/>
      <c r="AD410" s="17"/>
      <c r="AE410" s="17"/>
      <c r="AF410" s="16"/>
      <c r="AG410" s="17"/>
      <c r="AH410" s="17"/>
      <c r="AI410" s="17"/>
      <c r="AJ410" s="17"/>
      <c r="AK410" s="16"/>
      <c r="AL410" s="17"/>
      <c r="AM410" s="17"/>
      <c r="AN410" s="17"/>
    </row>
    <row r="411" spans="1:40" ht="15">
      <c r="A411"/>
      <c r="B411"/>
      <c r="C411" s="17"/>
      <c r="D411" s="17"/>
      <c r="E411" s="17"/>
      <c r="F411" s="17"/>
      <c r="G411" s="16"/>
      <c r="H411" s="17"/>
      <c r="I411" s="17"/>
      <c r="J411" s="17"/>
      <c r="K411" s="17"/>
      <c r="L411" s="16"/>
      <c r="M411" s="17"/>
      <c r="N411" s="17"/>
      <c r="O411" s="17"/>
      <c r="P411" s="17"/>
      <c r="Q411" s="16"/>
      <c r="R411" s="17"/>
      <c r="S411" s="17"/>
      <c r="T411" s="17"/>
      <c r="U411" s="17"/>
      <c r="V411" s="16"/>
      <c r="W411" s="17"/>
      <c r="X411" s="17"/>
      <c r="Y411" s="17"/>
      <c r="Z411" s="17"/>
      <c r="AA411" s="16"/>
      <c r="AB411" s="17"/>
      <c r="AC411" s="17"/>
      <c r="AD411" s="17"/>
      <c r="AE411" s="17"/>
      <c r="AF411" s="16"/>
      <c r="AG411" s="17"/>
      <c r="AH411" s="17"/>
      <c r="AI411" s="17"/>
      <c r="AJ411" s="17"/>
      <c r="AK411" s="16"/>
      <c r="AL411" s="17"/>
      <c r="AM411" s="17"/>
      <c r="AN411" s="17"/>
    </row>
    <row r="412" spans="1:40" ht="15">
      <c r="A412"/>
      <c r="B412"/>
      <c r="C412" s="17"/>
      <c r="D412" s="17"/>
      <c r="E412" s="17"/>
      <c r="F412" s="17"/>
      <c r="G412" s="16"/>
      <c r="H412" s="17"/>
      <c r="I412" s="17"/>
      <c r="J412" s="17"/>
      <c r="K412" s="17"/>
      <c r="L412" s="16"/>
      <c r="M412" s="17"/>
      <c r="N412" s="17"/>
      <c r="O412" s="17"/>
      <c r="P412" s="17"/>
      <c r="Q412" s="16"/>
      <c r="R412" s="17"/>
      <c r="S412" s="17"/>
      <c r="T412" s="17"/>
      <c r="U412" s="17"/>
      <c r="V412" s="16"/>
      <c r="W412" s="17"/>
      <c r="X412" s="17"/>
      <c r="Y412" s="17"/>
      <c r="Z412" s="17"/>
      <c r="AA412" s="16"/>
      <c r="AB412" s="17"/>
      <c r="AC412" s="17"/>
      <c r="AD412" s="17"/>
      <c r="AE412" s="17"/>
      <c r="AF412" s="16"/>
      <c r="AG412" s="17"/>
      <c r="AH412" s="17"/>
      <c r="AI412" s="17"/>
      <c r="AJ412" s="17"/>
      <c r="AK412" s="16"/>
      <c r="AL412" s="17"/>
      <c r="AM412" s="17"/>
      <c r="AN412" s="17"/>
    </row>
    <row r="413" spans="1:40" ht="15">
      <c r="A413"/>
      <c r="B413"/>
      <c r="C413" s="17"/>
      <c r="D413" s="17"/>
      <c r="E413" s="17"/>
      <c r="F413" s="17"/>
      <c r="G413" s="16"/>
      <c r="H413" s="17"/>
      <c r="I413" s="17"/>
      <c r="J413" s="17"/>
      <c r="K413" s="17"/>
      <c r="L413" s="16"/>
      <c r="M413" s="17"/>
      <c r="N413" s="17"/>
      <c r="O413" s="17"/>
      <c r="P413" s="17"/>
      <c r="Q413" s="16"/>
      <c r="R413" s="17"/>
      <c r="S413" s="17"/>
      <c r="T413" s="17"/>
      <c r="U413" s="17"/>
      <c r="V413" s="16"/>
      <c r="W413" s="17"/>
      <c r="X413" s="17"/>
      <c r="Y413" s="17"/>
      <c r="Z413" s="17"/>
      <c r="AA413" s="16"/>
      <c r="AB413" s="17"/>
      <c r="AC413" s="17"/>
      <c r="AD413" s="17"/>
      <c r="AE413" s="17"/>
      <c r="AF413" s="16"/>
      <c r="AG413" s="17"/>
      <c r="AH413" s="17"/>
      <c r="AI413" s="17"/>
      <c r="AJ413" s="17"/>
      <c r="AK413" s="16"/>
      <c r="AL413" s="17"/>
      <c r="AM413" s="17"/>
      <c r="AN413" s="17"/>
    </row>
    <row r="414" spans="1:40" ht="15">
      <c r="A414"/>
      <c r="B414"/>
      <c r="C414" s="17"/>
      <c r="D414" s="17"/>
      <c r="E414" s="17"/>
      <c r="F414" s="17"/>
      <c r="G414" s="16"/>
      <c r="H414" s="17"/>
      <c r="I414" s="17"/>
      <c r="J414" s="17"/>
      <c r="K414" s="17"/>
      <c r="L414" s="16"/>
      <c r="M414" s="17"/>
      <c r="N414" s="17"/>
      <c r="O414" s="17"/>
      <c r="P414" s="17"/>
      <c r="Q414" s="16"/>
      <c r="R414" s="17"/>
      <c r="S414" s="17"/>
      <c r="T414" s="17"/>
      <c r="U414" s="17"/>
      <c r="V414" s="16"/>
      <c r="W414" s="17"/>
      <c r="X414" s="17"/>
      <c r="Y414" s="17"/>
      <c r="Z414" s="17"/>
      <c r="AA414" s="16"/>
      <c r="AB414" s="17"/>
      <c r="AC414" s="17"/>
      <c r="AD414" s="17"/>
      <c r="AE414" s="17"/>
      <c r="AF414" s="16"/>
      <c r="AG414" s="17"/>
      <c r="AH414" s="17"/>
      <c r="AI414" s="17"/>
      <c r="AJ414" s="17"/>
      <c r="AK414" s="16"/>
      <c r="AL414" s="17"/>
      <c r="AM414" s="17"/>
      <c r="AN414" s="17"/>
    </row>
    <row r="415" spans="1:40" ht="15">
      <c r="A415"/>
      <c r="B415"/>
      <c r="C415" s="17"/>
      <c r="D415" s="17"/>
      <c r="E415" s="17"/>
      <c r="F415" s="17"/>
      <c r="G415" s="16"/>
      <c r="H415" s="17"/>
      <c r="I415" s="17"/>
      <c r="J415" s="17"/>
      <c r="K415" s="17"/>
      <c r="L415" s="16"/>
      <c r="M415" s="17"/>
      <c r="N415" s="17"/>
      <c r="O415" s="17"/>
      <c r="P415" s="17"/>
      <c r="Q415" s="16"/>
      <c r="R415" s="17"/>
      <c r="S415" s="17"/>
      <c r="T415" s="17"/>
      <c r="U415" s="17"/>
      <c r="V415" s="16"/>
      <c r="W415" s="17"/>
      <c r="X415" s="17"/>
      <c r="Y415" s="17"/>
      <c r="Z415" s="17"/>
      <c r="AA415" s="16"/>
      <c r="AB415" s="17"/>
      <c r="AC415" s="17"/>
      <c r="AD415" s="17"/>
      <c r="AE415" s="17"/>
      <c r="AF415" s="16"/>
      <c r="AG415" s="17"/>
      <c r="AH415" s="17"/>
      <c r="AI415" s="17"/>
      <c r="AJ415" s="17"/>
      <c r="AK415" s="16"/>
      <c r="AL415" s="17"/>
      <c r="AM415" s="17"/>
      <c r="AN415" s="17"/>
    </row>
    <row r="416" spans="1:40" ht="15">
      <c r="A416"/>
      <c r="B416"/>
      <c r="C416" s="17"/>
      <c r="D416" s="17"/>
      <c r="E416" s="17"/>
      <c r="F416" s="17"/>
      <c r="G416" s="16"/>
      <c r="H416" s="17"/>
      <c r="I416" s="17"/>
      <c r="J416" s="17"/>
      <c r="K416" s="17"/>
      <c r="L416" s="16"/>
      <c r="M416" s="17"/>
      <c r="N416" s="17"/>
      <c r="O416" s="17"/>
      <c r="P416" s="17"/>
      <c r="Q416" s="16"/>
      <c r="R416" s="17"/>
      <c r="S416" s="17"/>
      <c r="T416" s="17"/>
      <c r="U416" s="17"/>
      <c r="V416" s="16"/>
      <c r="W416" s="17"/>
      <c r="X416" s="17"/>
      <c r="Y416" s="17"/>
      <c r="Z416" s="17"/>
      <c r="AA416" s="16"/>
      <c r="AB416" s="17"/>
      <c r="AC416" s="17"/>
      <c r="AD416" s="17"/>
      <c r="AE416" s="17"/>
      <c r="AF416" s="16"/>
      <c r="AG416" s="17"/>
      <c r="AH416" s="17"/>
      <c r="AI416" s="17"/>
      <c r="AJ416" s="17"/>
      <c r="AK416" s="16"/>
      <c r="AL416" s="17"/>
      <c r="AM416" s="17"/>
      <c r="AN416" s="17"/>
    </row>
    <row r="417" spans="1:40" ht="15">
      <c r="A417"/>
      <c r="B417"/>
      <c r="C417" s="17"/>
      <c r="D417" s="17"/>
      <c r="E417" s="17"/>
      <c r="F417" s="17"/>
      <c r="G417" s="16"/>
      <c r="H417" s="17"/>
      <c r="I417" s="17"/>
      <c r="J417" s="17"/>
      <c r="K417" s="17"/>
      <c r="L417" s="16"/>
      <c r="M417" s="17"/>
      <c r="N417" s="17"/>
      <c r="O417" s="17"/>
      <c r="P417" s="17"/>
      <c r="Q417" s="16"/>
      <c r="R417" s="17"/>
      <c r="S417" s="17"/>
      <c r="T417" s="17"/>
      <c r="U417" s="17"/>
      <c r="V417" s="16"/>
      <c r="W417" s="17"/>
      <c r="X417" s="17"/>
      <c r="Y417" s="17"/>
      <c r="Z417" s="17"/>
      <c r="AA417" s="16"/>
      <c r="AB417" s="17"/>
      <c r="AC417" s="17"/>
      <c r="AD417" s="17"/>
      <c r="AE417" s="17"/>
      <c r="AF417" s="16"/>
      <c r="AG417" s="17"/>
      <c r="AH417" s="17"/>
      <c r="AI417" s="17"/>
      <c r="AJ417" s="17"/>
      <c r="AK417" s="16"/>
      <c r="AL417" s="17"/>
      <c r="AM417" s="17"/>
      <c r="AN417" s="17"/>
    </row>
    <row r="418" spans="1:40" ht="15">
      <c r="A418"/>
      <c r="B418"/>
      <c r="C418" s="17"/>
      <c r="D418" s="17"/>
      <c r="E418" s="17"/>
      <c r="F418" s="17"/>
      <c r="G418" s="16"/>
      <c r="H418" s="17"/>
      <c r="I418" s="17"/>
      <c r="J418" s="17"/>
      <c r="K418" s="17"/>
      <c r="L418" s="16"/>
      <c r="M418" s="17"/>
      <c r="N418" s="17"/>
      <c r="O418" s="17"/>
      <c r="P418" s="17"/>
      <c r="Q418" s="16"/>
      <c r="R418" s="17"/>
      <c r="S418" s="17"/>
      <c r="T418" s="17"/>
      <c r="U418" s="17"/>
      <c r="V418" s="16"/>
      <c r="W418" s="17"/>
      <c r="X418" s="17"/>
      <c r="Y418" s="17"/>
      <c r="Z418" s="17"/>
      <c r="AA418" s="16"/>
      <c r="AB418" s="17"/>
      <c r="AC418" s="17"/>
      <c r="AD418" s="17"/>
      <c r="AE418" s="17"/>
      <c r="AF418" s="16"/>
      <c r="AG418" s="17"/>
      <c r="AH418" s="17"/>
      <c r="AI418" s="17"/>
      <c r="AJ418" s="17"/>
      <c r="AK418" s="16"/>
      <c r="AL418" s="17"/>
      <c r="AM418" s="17"/>
      <c r="AN418" s="17"/>
    </row>
    <row r="419" spans="1:40" ht="15">
      <c r="A419"/>
      <c r="B419"/>
      <c r="C419" s="17"/>
      <c r="D419" s="17"/>
      <c r="E419" s="17"/>
      <c r="F419" s="17"/>
      <c r="G419" s="16"/>
      <c r="H419" s="17"/>
      <c r="I419" s="17"/>
      <c r="J419" s="17"/>
      <c r="K419" s="17"/>
      <c r="L419" s="16"/>
      <c r="M419" s="17"/>
      <c r="N419" s="17"/>
      <c r="O419" s="17"/>
      <c r="P419" s="17"/>
      <c r="Q419" s="16"/>
      <c r="R419" s="17"/>
      <c r="S419" s="17"/>
      <c r="T419" s="17"/>
      <c r="U419" s="17"/>
      <c r="V419" s="16"/>
      <c r="W419" s="17"/>
      <c r="X419" s="17"/>
      <c r="Y419" s="17"/>
      <c r="Z419" s="17"/>
      <c r="AA419" s="16"/>
      <c r="AB419" s="17"/>
      <c r="AC419" s="17"/>
      <c r="AD419" s="17"/>
      <c r="AE419" s="17"/>
      <c r="AF419" s="16"/>
      <c r="AG419" s="17"/>
      <c r="AH419" s="17"/>
      <c r="AI419" s="17"/>
      <c r="AJ419" s="17"/>
      <c r="AK419" s="16"/>
      <c r="AL419" s="17"/>
      <c r="AM419" s="17"/>
      <c r="AN419" s="17"/>
    </row>
    <row r="420" spans="1:40" ht="15">
      <c r="A420"/>
      <c r="B420"/>
      <c r="C420" s="17"/>
      <c r="D420" s="17"/>
      <c r="E420" s="17"/>
      <c r="F420" s="17"/>
      <c r="G420" s="16"/>
      <c r="H420" s="17"/>
      <c r="I420" s="17"/>
      <c r="J420" s="17"/>
      <c r="K420" s="17"/>
      <c r="L420" s="16"/>
      <c r="M420" s="17"/>
      <c r="N420" s="17"/>
      <c r="O420" s="17"/>
      <c r="P420" s="17"/>
      <c r="Q420" s="16"/>
      <c r="R420" s="17"/>
      <c r="S420" s="17"/>
      <c r="T420" s="17"/>
      <c r="U420" s="17"/>
      <c r="V420" s="16"/>
      <c r="W420" s="17"/>
      <c r="X420" s="17"/>
      <c r="Y420" s="17"/>
      <c r="Z420" s="17"/>
      <c r="AA420" s="16"/>
      <c r="AB420" s="17"/>
      <c r="AC420" s="17"/>
      <c r="AD420" s="17"/>
      <c r="AE420" s="17"/>
      <c r="AF420" s="16"/>
      <c r="AG420" s="17"/>
      <c r="AH420" s="17"/>
      <c r="AI420" s="17"/>
      <c r="AJ420" s="17"/>
      <c r="AK420" s="16"/>
      <c r="AL420" s="17"/>
      <c r="AM420" s="17"/>
      <c r="AN420" s="17"/>
    </row>
    <row r="421" spans="1:40" ht="15">
      <c r="A421"/>
      <c r="B421"/>
      <c r="C421" s="17"/>
      <c r="D421" s="17"/>
      <c r="E421" s="17"/>
      <c r="F421" s="17"/>
      <c r="G421" s="16"/>
      <c r="H421" s="17"/>
      <c r="I421" s="17"/>
      <c r="J421" s="17"/>
      <c r="K421" s="17"/>
      <c r="L421" s="16"/>
      <c r="M421" s="17"/>
      <c r="N421" s="17"/>
      <c r="O421" s="17"/>
      <c r="P421" s="17"/>
      <c r="Q421" s="16"/>
      <c r="R421" s="17"/>
      <c r="S421" s="17"/>
      <c r="T421" s="17"/>
      <c r="U421" s="17"/>
      <c r="V421" s="16"/>
      <c r="W421" s="17"/>
      <c r="X421" s="17"/>
      <c r="Y421" s="17"/>
      <c r="Z421" s="17"/>
      <c r="AA421" s="16"/>
      <c r="AB421" s="17"/>
      <c r="AC421" s="17"/>
      <c r="AD421" s="17"/>
      <c r="AE421" s="17"/>
      <c r="AF421" s="16"/>
      <c r="AG421" s="17"/>
      <c r="AH421" s="17"/>
      <c r="AI421" s="17"/>
      <c r="AJ421" s="17"/>
      <c r="AK421" s="16"/>
      <c r="AL421" s="17"/>
      <c r="AM421" s="17"/>
      <c r="AN421" s="17"/>
    </row>
    <row r="422" spans="1:40" ht="15">
      <c r="A422"/>
      <c r="B422"/>
      <c r="C422" s="17"/>
      <c r="D422" s="17"/>
      <c r="E422" s="17"/>
      <c r="F422" s="17"/>
      <c r="G422" s="16"/>
      <c r="H422" s="17"/>
      <c r="I422" s="17"/>
      <c r="J422" s="17"/>
      <c r="K422" s="17"/>
      <c r="L422" s="16"/>
      <c r="M422" s="17"/>
      <c r="N422" s="17"/>
      <c r="O422" s="17"/>
      <c r="P422" s="17"/>
      <c r="Q422" s="16"/>
      <c r="R422" s="17"/>
      <c r="S422" s="17"/>
      <c r="T422" s="17"/>
      <c r="U422" s="17"/>
      <c r="V422" s="16"/>
      <c r="W422" s="17"/>
      <c r="X422" s="17"/>
      <c r="Y422" s="17"/>
      <c r="Z422" s="17"/>
      <c r="AA422" s="16"/>
      <c r="AB422" s="17"/>
      <c r="AC422" s="17"/>
      <c r="AD422" s="17"/>
      <c r="AE422" s="17"/>
      <c r="AF422" s="16"/>
      <c r="AG422" s="17"/>
      <c r="AH422" s="17"/>
      <c r="AI422" s="17"/>
      <c r="AJ422" s="17"/>
      <c r="AK422" s="16"/>
      <c r="AL422" s="17"/>
      <c r="AM422" s="17"/>
      <c r="AN422" s="17"/>
    </row>
    <row r="423" spans="1:40" ht="15">
      <c r="A423"/>
      <c r="B423"/>
      <c r="C423" s="17"/>
      <c r="D423" s="17"/>
      <c r="E423" s="17"/>
      <c r="F423" s="17"/>
      <c r="G423" s="16"/>
      <c r="H423" s="17"/>
      <c r="I423" s="17"/>
      <c r="J423" s="17"/>
      <c r="K423" s="17"/>
      <c r="L423" s="16"/>
      <c r="M423" s="17"/>
      <c r="N423" s="17"/>
      <c r="O423" s="17"/>
      <c r="P423" s="17"/>
      <c r="Q423" s="16"/>
      <c r="R423" s="17"/>
      <c r="S423" s="17"/>
      <c r="T423" s="17"/>
      <c r="U423" s="17"/>
      <c r="V423" s="16"/>
      <c r="W423" s="17"/>
      <c r="X423" s="17"/>
      <c r="Y423" s="17"/>
      <c r="Z423" s="17"/>
      <c r="AA423" s="16"/>
      <c r="AB423" s="17"/>
      <c r="AC423" s="17"/>
      <c r="AD423" s="17"/>
      <c r="AE423" s="17"/>
      <c r="AF423" s="16"/>
      <c r="AG423" s="17"/>
      <c r="AH423" s="17"/>
      <c r="AI423" s="17"/>
      <c r="AJ423" s="17"/>
      <c r="AK423" s="16"/>
      <c r="AL423" s="17"/>
      <c r="AM423" s="17"/>
      <c r="AN423" s="17"/>
    </row>
    <row r="424" spans="1:40" ht="15">
      <c r="A424"/>
      <c r="B424"/>
      <c r="C424" s="17"/>
      <c r="D424" s="17"/>
      <c r="E424" s="17"/>
      <c r="F424" s="17"/>
      <c r="G424" s="16"/>
      <c r="H424" s="17"/>
      <c r="I424" s="17"/>
      <c r="J424" s="17"/>
      <c r="K424" s="17"/>
      <c r="L424" s="16"/>
      <c r="M424" s="17"/>
      <c r="N424" s="17"/>
      <c r="O424" s="17"/>
      <c r="P424" s="17"/>
      <c r="Q424" s="16"/>
      <c r="R424" s="17"/>
      <c r="S424" s="17"/>
      <c r="T424" s="17"/>
      <c r="U424" s="17"/>
      <c r="V424" s="16"/>
      <c r="W424" s="17"/>
      <c r="X424" s="17"/>
      <c r="Y424" s="17"/>
      <c r="Z424" s="17"/>
      <c r="AA424" s="16"/>
      <c r="AB424" s="17"/>
      <c r="AC424" s="17"/>
      <c r="AD424" s="17"/>
      <c r="AE424" s="17"/>
      <c r="AF424" s="16"/>
      <c r="AG424" s="17"/>
      <c r="AH424" s="17"/>
      <c r="AI424" s="17"/>
      <c r="AJ424" s="17"/>
      <c r="AK424" s="16"/>
      <c r="AL424" s="17"/>
      <c r="AM424" s="17"/>
      <c r="AN424" s="17"/>
    </row>
    <row r="425" spans="1:40" ht="15">
      <c r="A425"/>
      <c r="B425"/>
      <c r="C425" s="17"/>
      <c r="D425" s="17"/>
      <c r="E425" s="17"/>
      <c r="F425" s="17"/>
      <c r="G425" s="16"/>
      <c r="H425" s="17"/>
      <c r="I425" s="17"/>
      <c r="J425" s="17"/>
      <c r="K425" s="17"/>
      <c r="L425" s="16"/>
      <c r="M425" s="17"/>
      <c r="N425" s="17"/>
      <c r="O425" s="17"/>
      <c r="P425" s="17"/>
      <c r="Q425" s="16"/>
      <c r="R425" s="17"/>
      <c r="S425" s="17"/>
      <c r="T425" s="17"/>
      <c r="U425" s="17"/>
      <c r="V425" s="16"/>
      <c r="W425" s="17"/>
      <c r="X425" s="17"/>
      <c r="Y425" s="17"/>
      <c r="Z425" s="17"/>
      <c r="AA425" s="16"/>
      <c r="AB425" s="17"/>
      <c r="AC425" s="17"/>
      <c r="AD425" s="17"/>
      <c r="AE425" s="17"/>
      <c r="AF425" s="16"/>
      <c r="AG425" s="17"/>
      <c r="AH425" s="17"/>
      <c r="AI425" s="17"/>
      <c r="AJ425" s="17"/>
      <c r="AK425" s="16"/>
      <c r="AL425" s="17"/>
      <c r="AM425" s="17"/>
      <c r="AN425" s="17"/>
    </row>
    <row r="426" spans="1:40" ht="15">
      <c r="A426"/>
      <c r="B426"/>
      <c r="C426" s="17"/>
      <c r="D426" s="17"/>
      <c r="E426" s="17"/>
      <c r="F426" s="17"/>
      <c r="G426" s="16"/>
      <c r="H426" s="17"/>
      <c r="I426" s="17"/>
      <c r="J426" s="17"/>
      <c r="K426" s="17"/>
      <c r="L426" s="16"/>
      <c r="M426" s="17"/>
      <c r="N426" s="17"/>
      <c r="O426" s="17"/>
      <c r="P426" s="17"/>
      <c r="Q426" s="16"/>
      <c r="R426" s="17"/>
      <c r="S426" s="17"/>
      <c r="T426" s="17"/>
      <c r="U426" s="17"/>
      <c r="V426" s="16"/>
      <c r="W426" s="17"/>
      <c r="X426" s="17"/>
      <c r="Y426" s="17"/>
      <c r="Z426" s="17"/>
      <c r="AA426" s="16"/>
      <c r="AB426" s="17"/>
      <c r="AC426" s="17"/>
      <c r="AD426" s="17"/>
      <c r="AE426" s="17"/>
      <c r="AF426" s="16"/>
      <c r="AG426" s="17"/>
      <c r="AH426" s="17"/>
      <c r="AI426" s="17"/>
      <c r="AJ426" s="17"/>
      <c r="AK426" s="16"/>
      <c r="AL426" s="17"/>
      <c r="AM426" s="17"/>
      <c r="AN426" s="17"/>
    </row>
  </sheetData>
  <printOptions/>
  <pageMargins left="0.7" right="0.7" top="0.75" bottom="0.75" header="0.3" footer="0.3"/>
  <pageSetup horizontalDpi="600" verticalDpi="600" orientation="portrait" paperSize="9" r:id="rId3"/>
  <ignoredErrors>
    <ignoredError sqref="V67 V5 V40 V49" formulaRange="1"/>
    <ignoredError sqref="V10 V15 V24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O293"/>
  <sheetViews>
    <sheetView showGridLines="0" workbookViewId="0" topLeftCell="A1">
      <pane xSplit="1" topLeftCell="B1" activePane="topRight" state="frozen"/>
      <selection pane="topRight" activeCell="AL1" sqref="AL1:AN1048576"/>
    </sheetView>
  </sheetViews>
  <sheetFormatPr defaultColWidth="11.421875" defaultRowHeight="15" outlineLevelCol="1"/>
  <cols>
    <col min="1" max="1" width="54.7109375" style="16" customWidth="1"/>
    <col min="2" max="2" width="2.00390625" style="46" customWidth="1"/>
    <col min="3" max="6" width="11.57421875" style="8" hidden="1" customWidth="1" outlineLevel="1"/>
    <col min="7" max="7" width="11.57421875" style="15" customWidth="1" collapsed="1"/>
    <col min="8" max="11" width="11.57421875" style="8" hidden="1" customWidth="1" outlineLevel="1"/>
    <col min="12" max="12" width="11.57421875" style="15" customWidth="1" collapsed="1"/>
    <col min="13" max="16" width="11.57421875" style="8" hidden="1" customWidth="1" outlineLevel="1"/>
    <col min="17" max="17" width="11.57421875" style="15" customWidth="1" collapsed="1"/>
    <col min="18" max="21" width="11.57421875" style="8" hidden="1" customWidth="1" outlineLevel="1"/>
    <col min="22" max="22" width="11.57421875" style="15" customWidth="1" collapsed="1"/>
    <col min="23" max="26" width="11.57421875" style="8" hidden="1" customWidth="1" outlineLevel="1"/>
    <col min="27" max="27" width="11.57421875" style="15" customWidth="1" collapsed="1"/>
    <col min="28" max="31" width="11.57421875" style="8" hidden="1" customWidth="1" outlineLevel="1"/>
    <col min="32" max="32" width="11.57421875" style="15" customWidth="1" collapsed="1"/>
    <col min="33" max="36" width="11.57421875" style="8" hidden="1" customWidth="1" outlineLevel="1"/>
    <col min="37" max="37" width="11.57421875" style="15" customWidth="1" collapsed="1"/>
    <col min="38" max="40" width="11.57421875" style="8" customWidth="1"/>
  </cols>
  <sheetData>
    <row r="1" spans="1:40" ht="16.2" thickBot="1">
      <c r="A1" s="48" t="s">
        <v>109</v>
      </c>
      <c r="B1" s="88"/>
      <c r="C1" s="233" t="s">
        <v>6</v>
      </c>
      <c r="D1" s="233" t="s">
        <v>94</v>
      </c>
      <c r="E1" s="233" t="s">
        <v>95</v>
      </c>
      <c r="F1" s="233" t="s">
        <v>1</v>
      </c>
      <c r="G1" s="231">
        <v>2015</v>
      </c>
      <c r="H1" s="233" t="s">
        <v>5</v>
      </c>
      <c r="I1" s="233" t="s">
        <v>106</v>
      </c>
      <c r="J1" s="233" t="s">
        <v>107</v>
      </c>
      <c r="K1" s="233" t="s">
        <v>108</v>
      </c>
      <c r="L1" s="231">
        <v>2016</v>
      </c>
      <c r="M1" s="233" t="s">
        <v>115</v>
      </c>
      <c r="N1" s="233" t="s">
        <v>119</v>
      </c>
      <c r="O1" s="233" t="s">
        <v>120</v>
      </c>
      <c r="P1" s="233" t="s">
        <v>122</v>
      </c>
      <c r="Q1" s="231">
        <v>2017</v>
      </c>
      <c r="R1" s="233" t="s">
        <v>123</v>
      </c>
      <c r="S1" s="233" t="s">
        <v>126</v>
      </c>
      <c r="T1" s="233" t="s">
        <v>128</v>
      </c>
      <c r="U1" s="233" t="s">
        <v>131</v>
      </c>
      <c r="V1" s="231">
        <v>2018</v>
      </c>
      <c r="W1" s="233" t="s">
        <v>133</v>
      </c>
      <c r="X1" s="233" t="s">
        <v>144</v>
      </c>
      <c r="Y1" s="233" t="s">
        <v>145</v>
      </c>
      <c r="Z1" s="233" t="s">
        <v>147</v>
      </c>
      <c r="AA1" s="231">
        <v>2019</v>
      </c>
      <c r="AB1" s="233" t="s">
        <v>170</v>
      </c>
      <c r="AC1" s="233" t="s">
        <v>173</v>
      </c>
      <c r="AD1" s="233" t="s">
        <v>175</v>
      </c>
      <c r="AE1" s="233" t="s">
        <v>177</v>
      </c>
      <c r="AF1" s="231">
        <v>2020</v>
      </c>
      <c r="AG1" s="233" t="s">
        <v>179</v>
      </c>
      <c r="AH1" s="233" t="s">
        <v>181</v>
      </c>
      <c r="AI1" s="233" t="s">
        <v>183</v>
      </c>
      <c r="AJ1" s="233" t="s">
        <v>184</v>
      </c>
      <c r="AK1" s="231">
        <v>2021</v>
      </c>
      <c r="AL1" s="233" t="s">
        <v>186</v>
      </c>
      <c r="AM1" s="233" t="s">
        <v>187</v>
      </c>
      <c r="AN1" s="233" t="s">
        <v>189</v>
      </c>
    </row>
    <row r="2" spans="1:40" ht="15">
      <c r="A2" s="38" t="s">
        <v>24</v>
      </c>
      <c r="B2" s="19"/>
      <c r="C2" s="80">
        <v>46</v>
      </c>
      <c r="D2" s="80">
        <v>48</v>
      </c>
      <c r="E2" s="80">
        <v>55.7116304347826</v>
      </c>
      <c r="F2" s="80">
        <v>51.237717391304336</v>
      </c>
      <c r="G2" s="92">
        <v>50.23733695652173</v>
      </c>
      <c r="H2" s="80">
        <v>30.7</v>
      </c>
      <c r="I2" s="80">
        <v>30</v>
      </c>
      <c r="J2" s="80">
        <v>41.7446</v>
      </c>
      <c r="K2" s="80">
        <v>56.51333333333334</v>
      </c>
      <c r="L2" s="92">
        <v>39.82258064516129</v>
      </c>
      <c r="M2" s="80">
        <v>55.4</v>
      </c>
      <c r="N2" s="80">
        <v>47.15</v>
      </c>
      <c r="O2" s="80">
        <v>48.4666</v>
      </c>
      <c r="P2" s="80">
        <v>57.5</v>
      </c>
      <c r="Q2" s="92">
        <v>52.12</v>
      </c>
      <c r="R2" s="80">
        <v>48.334</v>
      </c>
      <c r="S2" s="80">
        <v>50.3686</v>
      </c>
      <c r="T2" s="80">
        <v>65.85739130434781</v>
      </c>
      <c r="U2" s="80">
        <v>62.95717391304349</v>
      </c>
      <c r="V2" s="92">
        <v>57.44561643835622</v>
      </c>
      <c r="W2" s="80">
        <v>54.837444444444486</v>
      </c>
      <c r="X2" s="80">
        <v>48.5489011</v>
      </c>
      <c r="Y2" s="80">
        <v>46.78</v>
      </c>
      <c r="Z2" s="80">
        <v>40.915</v>
      </c>
      <c r="AA2" s="92">
        <v>47.60545205</v>
      </c>
      <c r="AB2" s="80">
        <v>34.9</v>
      </c>
      <c r="AC2" s="80">
        <v>23.2</v>
      </c>
      <c r="AD2" s="80">
        <v>37.6</v>
      </c>
      <c r="AE2" s="80">
        <v>40.2</v>
      </c>
      <c r="AF2" s="92">
        <v>33.974999999999994</v>
      </c>
      <c r="AG2" s="80">
        <v>44.7</v>
      </c>
      <c r="AH2" s="80">
        <v>71.8</v>
      </c>
      <c r="AI2" s="80">
        <v>118.2</v>
      </c>
      <c r="AJ2" s="80">
        <v>210.9</v>
      </c>
      <c r="AK2" s="92">
        <v>111.4</v>
      </c>
      <c r="AL2" s="80">
        <v>228.4</v>
      </c>
      <c r="AM2" s="223">
        <v>182.76</v>
      </c>
      <c r="AN2" s="223">
        <v>146.2</v>
      </c>
    </row>
    <row r="3" spans="2:40" ht="16.2" thickBot="1">
      <c r="B3" s="5"/>
      <c r="G3" s="8"/>
      <c r="L3" s="8"/>
      <c r="Q3" s="8"/>
      <c r="R3" s="22"/>
      <c r="S3" s="22"/>
      <c r="T3" s="22"/>
      <c r="U3" s="22"/>
      <c r="V3" s="8"/>
      <c r="W3" s="22"/>
      <c r="X3" s="22"/>
      <c r="Y3" s="22"/>
      <c r="Z3" s="22"/>
      <c r="AA3" s="8"/>
      <c r="AB3" s="22"/>
      <c r="AC3" s="22"/>
      <c r="AD3" s="22"/>
      <c r="AE3" s="22"/>
      <c r="AF3" s="8"/>
      <c r="AG3" s="22"/>
      <c r="AH3" s="22"/>
      <c r="AI3" s="22"/>
      <c r="AJ3" s="22"/>
      <c r="AK3" s="8"/>
      <c r="AL3" s="22"/>
      <c r="AM3" s="22"/>
      <c r="AN3" s="22"/>
    </row>
    <row r="4" spans="1:40" ht="16.2" thickBot="1">
      <c r="A4" s="232" t="s">
        <v>110</v>
      </c>
      <c r="B4" s="5"/>
      <c r="C4" s="233" t="str">
        <f aca="true" t="shared" si="0" ref="C4:F4">C1</f>
        <v>1T15</v>
      </c>
      <c r="D4" s="233" t="str">
        <f t="shared" si="0"/>
        <v>2T15</v>
      </c>
      <c r="E4" s="233" t="str">
        <f t="shared" si="0"/>
        <v>3T15</v>
      </c>
      <c r="F4" s="233" t="str">
        <f t="shared" si="0"/>
        <v>4T15</v>
      </c>
      <c r="G4" s="231">
        <f>G1</f>
        <v>2015</v>
      </c>
      <c r="H4" s="233" t="str">
        <f aca="true" t="shared" si="1" ref="H4:AN4">H1</f>
        <v>1T16</v>
      </c>
      <c r="I4" s="233" t="str">
        <f t="shared" si="1"/>
        <v>2T16</v>
      </c>
      <c r="J4" s="233" t="str">
        <f t="shared" si="1"/>
        <v>3T16</v>
      </c>
      <c r="K4" s="233" t="str">
        <f t="shared" si="1"/>
        <v>4T16</v>
      </c>
      <c r="L4" s="231">
        <f t="shared" si="1"/>
        <v>2016</v>
      </c>
      <c r="M4" s="233" t="str">
        <f t="shared" si="1"/>
        <v>1T17</v>
      </c>
      <c r="N4" s="233" t="str">
        <f t="shared" si="1"/>
        <v>2T17</v>
      </c>
      <c r="O4" s="233" t="str">
        <f t="shared" si="1"/>
        <v>3T17</v>
      </c>
      <c r="P4" s="233" t="str">
        <f t="shared" si="1"/>
        <v>4T17</v>
      </c>
      <c r="Q4" s="231">
        <f t="shared" si="1"/>
        <v>2017</v>
      </c>
      <c r="R4" s="233" t="str">
        <f t="shared" si="1"/>
        <v>1T18</v>
      </c>
      <c r="S4" s="233" t="str">
        <f t="shared" si="1"/>
        <v>2T18</v>
      </c>
      <c r="T4" s="233" t="str">
        <f t="shared" si="1"/>
        <v>3T18</v>
      </c>
      <c r="U4" s="233" t="str">
        <f t="shared" si="1"/>
        <v>4T18</v>
      </c>
      <c r="V4" s="231">
        <f t="shared" si="1"/>
        <v>2018</v>
      </c>
      <c r="W4" s="233" t="str">
        <f t="shared" si="1"/>
        <v>1T19</v>
      </c>
      <c r="X4" s="233" t="str">
        <f t="shared" si="1"/>
        <v>2T19</v>
      </c>
      <c r="Y4" s="233" t="str">
        <f t="shared" si="1"/>
        <v>3T19</v>
      </c>
      <c r="Z4" s="233" t="str">
        <f t="shared" si="1"/>
        <v>4T19</v>
      </c>
      <c r="AA4" s="231">
        <f t="shared" si="1"/>
        <v>2019</v>
      </c>
      <c r="AB4" s="233" t="str">
        <f t="shared" si="1"/>
        <v>1T20</v>
      </c>
      <c r="AC4" s="233" t="str">
        <f t="shared" si="1"/>
        <v>2T20</v>
      </c>
      <c r="AD4" s="233" t="str">
        <f t="shared" si="1"/>
        <v>3T20</v>
      </c>
      <c r="AE4" s="233" t="str">
        <f t="shared" si="1"/>
        <v>4T20</v>
      </c>
      <c r="AF4" s="231">
        <f t="shared" si="1"/>
        <v>2020</v>
      </c>
      <c r="AG4" s="233" t="str">
        <f t="shared" si="1"/>
        <v>1T21</v>
      </c>
      <c r="AH4" s="233" t="str">
        <f t="shared" si="1"/>
        <v>2T21</v>
      </c>
      <c r="AI4" s="233" t="str">
        <f t="shared" si="1"/>
        <v>3T21</v>
      </c>
      <c r="AJ4" s="233" t="str">
        <f t="shared" si="1"/>
        <v>4T21</v>
      </c>
      <c r="AK4" s="231">
        <f t="shared" si="1"/>
        <v>2021</v>
      </c>
      <c r="AL4" s="233" t="str">
        <f t="shared" si="1"/>
        <v>1T22</v>
      </c>
      <c r="AM4" s="233" t="str">
        <f t="shared" si="1"/>
        <v>2T22</v>
      </c>
      <c r="AN4" s="233" t="str">
        <f t="shared" si="1"/>
        <v>3T22</v>
      </c>
    </row>
    <row r="5" spans="1:40" ht="15">
      <c r="A5" s="1" t="s">
        <v>136</v>
      </c>
      <c r="B5" s="24"/>
      <c r="C5" s="22">
        <v>34139.8</v>
      </c>
      <c r="D5" s="22">
        <v>34869.399999999994</v>
      </c>
      <c r="E5" s="22">
        <v>45503</v>
      </c>
      <c r="F5" s="22">
        <v>46125.7</v>
      </c>
      <c r="G5" s="56">
        <v>160637.9</v>
      </c>
      <c r="H5" s="22">
        <v>41202.600000000006</v>
      </c>
      <c r="I5" s="22">
        <v>9271.3</v>
      </c>
      <c r="J5" s="22">
        <v>53156.700000000004</v>
      </c>
      <c r="K5" s="22">
        <v>50683.6</v>
      </c>
      <c r="L5" s="56">
        <v>154314.2</v>
      </c>
      <c r="M5" s="22">
        <v>47290.649999999994</v>
      </c>
      <c r="N5" s="22">
        <v>39930.5</v>
      </c>
      <c r="O5" s="22">
        <v>43895.09999999999</v>
      </c>
      <c r="P5" s="22">
        <v>42724</v>
      </c>
      <c r="Q5" s="56">
        <v>173840.55</v>
      </c>
      <c r="R5" s="22">
        <v>36022.7</v>
      </c>
      <c r="S5" s="22">
        <v>37118.100000000006</v>
      </c>
      <c r="T5" s="22">
        <v>38925</v>
      </c>
      <c r="U5" s="22">
        <v>36574</v>
      </c>
      <c r="V5" s="56">
        <v>148640</v>
      </c>
      <c r="W5" s="22">
        <v>34790.25</v>
      </c>
      <c r="X5" s="22">
        <v>13976</v>
      </c>
      <c r="Y5" s="22">
        <v>51175.5</v>
      </c>
      <c r="Z5" s="22">
        <v>55784.66</v>
      </c>
      <c r="AA5" s="56">
        <v>155726</v>
      </c>
      <c r="AB5" s="22">
        <v>28138.8</v>
      </c>
      <c r="AC5" s="22">
        <v>0</v>
      </c>
      <c r="AD5" s="22">
        <v>24694.5</v>
      </c>
      <c r="AE5" s="22">
        <v>53899.892</v>
      </c>
      <c r="AF5" s="56">
        <v>106733.19200000001</v>
      </c>
      <c r="AG5" s="22">
        <v>37309.724</v>
      </c>
      <c r="AH5" s="22">
        <v>48531.256</v>
      </c>
      <c r="AI5" s="22">
        <v>52859.698000000004</v>
      </c>
      <c r="AJ5" s="22">
        <v>54536.64199999999</v>
      </c>
      <c r="AK5" s="56">
        <v>193237.32</v>
      </c>
      <c r="AL5" s="22">
        <v>52163.509999999995</v>
      </c>
      <c r="AM5" s="22">
        <v>44786.374</v>
      </c>
      <c r="AN5" s="22">
        <v>39160.05</v>
      </c>
    </row>
    <row r="6" spans="1:40" ht="15">
      <c r="A6" s="1" t="s">
        <v>140</v>
      </c>
      <c r="C6" s="22"/>
      <c r="D6" s="22"/>
      <c r="E6" s="22"/>
      <c r="F6" s="22"/>
      <c r="G6" s="56"/>
      <c r="H6" s="22"/>
      <c r="I6" s="22"/>
      <c r="J6" s="22"/>
      <c r="K6" s="22"/>
      <c r="L6" s="56"/>
      <c r="M6" s="22">
        <v>21204.510000000002</v>
      </c>
      <c r="N6" s="22">
        <v>19869.256</v>
      </c>
      <c r="O6" s="22">
        <v>19012.157</v>
      </c>
      <c r="P6" s="22">
        <v>16973.53</v>
      </c>
      <c r="Q6" s="56">
        <v>77059.45300000001</v>
      </c>
      <c r="R6" s="22">
        <v>24404.344</v>
      </c>
      <c r="S6" s="22">
        <v>20788.356</v>
      </c>
      <c r="T6" s="22">
        <v>21658.483999999997</v>
      </c>
      <c r="U6" s="22">
        <v>12498</v>
      </c>
      <c r="V6" s="56">
        <v>79349</v>
      </c>
      <c r="W6" s="22">
        <v>18888</v>
      </c>
      <c r="X6" s="22">
        <v>21219</v>
      </c>
      <c r="Y6" s="22">
        <v>13788.029999999999</v>
      </c>
      <c r="Z6" s="22">
        <v>17419.64</v>
      </c>
      <c r="AA6" s="56">
        <v>71315</v>
      </c>
      <c r="AB6" s="22">
        <v>24181.834000000003</v>
      </c>
      <c r="AC6" s="22">
        <v>21926.554</v>
      </c>
      <c r="AD6" s="22">
        <v>24621.958</v>
      </c>
      <c r="AE6" s="22">
        <v>17913.409</v>
      </c>
      <c r="AF6" s="56">
        <v>88643.755</v>
      </c>
      <c r="AG6" s="22">
        <v>21852.168</v>
      </c>
      <c r="AH6" s="22">
        <v>21779.02500000001</v>
      </c>
      <c r="AI6" s="22">
        <v>23284.100000000002</v>
      </c>
      <c r="AJ6" s="22">
        <v>25113.43</v>
      </c>
      <c r="AK6" s="56">
        <v>92028.72300000003</v>
      </c>
      <c r="AL6" s="22">
        <v>26151.882999999954</v>
      </c>
      <c r="AM6" s="22">
        <v>21301.558999999994</v>
      </c>
      <c r="AN6" s="22">
        <v>19102.95800000006</v>
      </c>
    </row>
    <row r="7" spans="1:40" ht="15">
      <c r="A7" s="1" t="s">
        <v>138</v>
      </c>
      <c r="C7" s="22"/>
      <c r="D7" s="22"/>
      <c r="E7" s="22"/>
      <c r="F7" s="22"/>
      <c r="G7" s="56"/>
      <c r="H7" s="22"/>
      <c r="I7" s="22"/>
      <c r="J7" s="22"/>
      <c r="K7" s="22"/>
      <c r="L7" s="56"/>
      <c r="M7" s="22">
        <v>23354.97</v>
      </c>
      <c r="N7" s="22">
        <v>19322.904000000002</v>
      </c>
      <c r="O7" s="22">
        <v>24994.666</v>
      </c>
      <c r="P7" s="22">
        <v>23070.763</v>
      </c>
      <c r="Q7" s="56">
        <v>90743.30299999999</v>
      </c>
      <c r="R7" s="22">
        <v>23141.024</v>
      </c>
      <c r="S7" s="22">
        <v>22031.025999999998</v>
      </c>
      <c r="T7" s="22">
        <v>23604.579999999998</v>
      </c>
      <c r="U7" s="22">
        <v>24001</v>
      </c>
      <c r="V7" s="56">
        <v>92778</v>
      </c>
      <c r="W7" s="22">
        <v>22545.339999999997</v>
      </c>
      <c r="X7" s="22">
        <v>23372.13</v>
      </c>
      <c r="Y7" s="22">
        <v>23955.27</v>
      </c>
      <c r="Z7" s="22">
        <v>24295.79</v>
      </c>
      <c r="AA7" s="56">
        <v>94169</v>
      </c>
      <c r="AB7" s="22">
        <v>7359.937</v>
      </c>
      <c r="AC7" s="22">
        <v>25910.481</v>
      </c>
      <c r="AD7" s="22">
        <v>22989.936</v>
      </c>
      <c r="AE7" s="22">
        <v>25400.408999999985</v>
      </c>
      <c r="AF7" s="56">
        <v>81660.76299999999</v>
      </c>
      <c r="AG7" s="22">
        <v>25325.314000000002</v>
      </c>
      <c r="AH7" s="22">
        <v>24157.61699999999</v>
      </c>
      <c r="AI7" s="22">
        <v>25843.150999999998</v>
      </c>
      <c r="AJ7" s="22">
        <v>26319.410000000003</v>
      </c>
      <c r="AK7" s="56">
        <v>101645.49199999998</v>
      </c>
      <c r="AL7" s="22">
        <v>25238.922999999973</v>
      </c>
      <c r="AM7" s="22">
        <v>23483.922999999995</v>
      </c>
      <c r="AN7" s="22">
        <v>18771.75400000003</v>
      </c>
    </row>
    <row r="8" spans="1:40" ht="15">
      <c r="A8" s="1" t="s">
        <v>139</v>
      </c>
      <c r="C8" s="22"/>
      <c r="D8" s="22"/>
      <c r="E8" s="22"/>
      <c r="F8" s="22"/>
      <c r="G8" s="56"/>
      <c r="H8" s="22"/>
      <c r="I8" s="22"/>
      <c r="J8" s="22"/>
      <c r="K8" s="22"/>
      <c r="L8" s="56"/>
      <c r="M8" s="22"/>
      <c r="N8" s="22"/>
      <c r="O8" s="22">
        <v>32429.374699345997</v>
      </c>
      <c r="P8" s="22">
        <v>49233.6666</v>
      </c>
      <c r="Q8" s="56">
        <v>81663.04000000001</v>
      </c>
      <c r="R8" s="22">
        <v>49311.49723791799</v>
      </c>
      <c r="S8" s="22">
        <v>42701.7227619</v>
      </c>
      <c r="T8" s="22">
        <v>48423.0222042</v>
      </c>
      <c r="U8" s="22">
        <v>27101.194</v>
      </c>
      <c r="V8" s="56">
        <v>167537</v>
      </c>
      <c r="W8" s="22">
        <v>51951.93</v>
      </c>
      <c r="X8" s="22">
        <v>48172.62</v>
      </c>
      <c r="Y8" s="22">
        <v>44758.89</v>
      </c>
      <c r="Z8" s="22">
        <v>51030.65</v>
      </c>
      <c r="AA8" s="56">
        <v>195915</v>
      </c>
      <c r="AB8" s="22">
        <v>50292.624383899994</v>
      </c>
      <c r="AC8" s="22">
        <v>47186.575723999995</v>
      </c>
      <c r="AD8" s="22">
        <v>50851.8357305</v>
      </c>
      <c r="AE8" s="22">
        <v>48039.984161600005</v>
      </c>
      <c r="AF8" s="56">
        <v>196371.02</v>
      </c>
      <c r="AG8" s="22">
        <v>44038.177431200005</v>
      </c>
      <c r="AH8" s="22">
        <v>50570.69413850001</v>
      </c>
      <c r="AI8" s="22">
        <v>49289.669</v>
      </c>
      <c r="AJ8" s="22">
        <v>39571.8015458</v>
      </c>
      <c r="AK8" s="56">
        <v>183470.34211549998</v>
      </c>
      <c r="AL8" s="22">
        <v>48340.562353299996</v>
      </c>
      <c r="AM8" s="22">
        <v>37223</v>
      </c>
      <c r="AN8" s="22">
        <v>24359.47044035203</v>
      </c>
    </row>
    <row r="9" spans="1:40" ht="15">
      <c r="A9" s="1" t="s">
        <v>134</v>
      </c>
      <c r="C9" s="22"/>
      <c r="D9" s="22"/>
      <c r="E9" s="22"/>
      <c r="F9" s="22"/>
      <c r="G9" s="56"/>
      <c r="H9" s="22"/>
      <c r="I9" s="22"/>
      <c r="J9" s="22"/>
      <c r="K9" s="22"/>
      <c r="L9" s="56"/>
      <c r="M9" s="22"/>
      <c r="N9" s="22"/>
      <c r="O9" s="22"/>
      <c r="P9" s="22"/>
      <c r="Q9" s="56"/>
      <c r="R9" s="22"/>
      <c r="S9" s="22"/>
      <c r="T9" s="22"/>
      <c r="U9" s="22">
        <v>1125</v>
      </c>
      <c r="V9" s="56">
        <v>1125</v>
      </c>
      <c r="W9" s="22">
        <v>11376.01</v>
      </c>
      <c r="X9" s="22">
        <v>27909.96</v>
      </c>
      <c r="Y9" s="22">
        <v>28059.2</v>
      </c>
      <c r="Z9" s="22">
        <v>4669.59</v>
      </c>
      <c r="AA9" s="56">
        <v>72015</v>
      </c>
      <c r="AB9" s="22">
        <v>5706.67114</v>
      </c>
      <c r="AC9" s="22">
        <v>19126.75666000001</v>
      </c>
      <c r="AD9" s="22">
        <v>27842.61356</v>
      </c>
      <c r="AE9" s="22">
        <v>7198.45523999998</v>
      </c>
      <c r="AF9" s="56">
        <v>59874.4966</v>
      </c>
      <c r="AG9" s="22">
        <v>0</v>
      </c>
      <c r="AH9" s="22">
        <v>0</v>
      </c>
      <c r="AI9" s="22">
        <v>0</v>
      </c>
      <c r="AJ9" s="22">
        <v>0</v>
      </c>
      <c r="AK9" s="56">
        <v>0</v>
      </c>
      <c r="AL9" s="22">
        <v>0</v>
      </c>
      <c r="AM9" s="22">
        <v>0</v>
      </c>
      <c r="AN9" s="22">
        <v>0</v>
      </c>
    </row>
    <row r="10" spans="1:40" ht="15">
      <c r="A10" s="19" t="s">
        <v>135</v>
      </c>
      <c r="B10" s="88"/>
      <c r="C10" s="22">
        <v>94369.36</v>
      </c>
      <c r="D10" s="22">
        <v>48624.75</v>
      </c>
      <c r="E10" s="22">
        <v>99233.47600000001</v>
      </c>
      <c r="F10" s="22">
        <v>82754.06</v>
      </c>
      <c r="G10" s="56">
        <v>324981.646</v>
      </c>
      <c r="H10" s="22">
        <v>75081.66</v>
      </c>
      <c r="I10" s="22">
        <v>62134.09</v>
      </c>
      <c r="J10" s="22">
        <v>99128.20000000001</v>
      </c>
      <c r="K10" s="22">
        <v>100850.16</v>
      </c>
      <c r="L10" s="56">
        <v>337194.11</v>
      </c>
      <c r="M10" s="22">
        <v>85918.5</v>
      </c>
      <c r="N10" s="22">
        <v>51110.966</v>
      </c>
      <c r="O10" s="22">
        <v>97792.95999999999</v>
      </c>
      <c r="P10" s="22">
        <v>91532.28199999999</v>
      </c>
      <c r="Q10" s="56">
        <v>326354.708</v>
      </c>
      <c r="R10" s="22">
        <v>67275.80799999999</v>
      </c>
      <c r="S10" s="22">
        <v>67628.768</v>
      </c>
      <c r="T10" s="22">
        <v>94498.952</v>
      </c>
      <c r="U10" s="22">
        <v>70516</v>
      </c>
      <c r="V10" s="56">
        <v>299919</v>
      </c>
      <c r="W10" s="22">
        <v>72970.79000000001</v>
      </c>
      <c r="X10" s="22">
        <v>66896.01</v>
      </c>
      <c r="Y10" s="22">
        <v>98845.73</v>
      </c>
      <c r="Z10" s="22">
        <v>86439.9</v>
      </c>
      <c r="AA10" s="56">
        <v>325152</v>
      </c>
      <c r="AB10" s="22">
        <v>86973.444</v>
      </c>
      <c r="AC10" s="22">
        <v>81121.592</v>
      </c>
      <c r="AD10" s="22">
        <v>64154.07199999999</v>
      </c>
      <c r="AE10" s="22">
        <v>98301.51199999999</v>
      </c>
      <c r="AF10" s="56">
        <v>330550.62</v>
      </c>
      <c r="AG10" s="22">
        <v>39335.94</v>
      </c>
      <c r="AH10" s="22">
        <v>0</v>
      </c>
      <c r="AI10" s="22">
        <v>0</v>
      </c>
      <c r="AJ10" s="22">
        <v>86539.95999999999</v>
      </c>
      <c r="AK10" s="56">
        <v>125875.9</v>
      </c>
      <c r="AL10" s="22">
        <v>95170.52799999998</v>
      </c>
      <c r="AM10" s="22">
        <v>88684.362</v>
      </c>
      <c r="AN10" s="22">
        <v>91025.58</v>
      </c>
    </row>
    <row r="11" spans="1:40" ht="15">
      <c r="A11" s="1" t="s">
        <v>137</v>
      </c>
      <c r="C11" s="22">
        <v>39386.0575822</v>
      </c>
      <c r="D11" s="22">
        <v>24381.260000000002</v>
      </c>
      <c r="E11" s="22">
        <v>38371.429000000004</v>
      </c>
      <c r="F11" s="22">
        <v>27638.27</v>
      </c>
      <c r="G11" s="56">
        <v>129777.01658220001</v>
      </c>
      <c r="H11" s="22">
        <v>23288.763</v>
      </c>
      <c r="I11" s="22">
        <v>27173.059999999998</v>
      </c>
      <c r="J11" s="22">
        <v>43036.34</v>
      </c>
      <c r="K11" s="22">
        <v>43329.979999999996</v>
      </c>
      <c r="L11" s="56">
        <v>136878.006</v>
      </c>
      <c r="M11" s="22">
        <v>33276.17</v>
      </c>
      <c r="N11" s="22">
        <v>24507.431458</v>
      </c>
      <c r="O11" s="22">
        <v>41981.6842246</v>
      </c>
      <c r="P11" s="22">
        <v>34722.663373400006</v>
      </c>
      <c r="Q11" s="56">
        <v>134487.949056</v>
      </c>
      <c r="R11" s="22">
        <v>27393.4930366</v>
      </c>
      <c r="S11" s="22">
        <v>29652.1940024</v>
      </c>
      <c r="T11" s="22">
        <v>40521.6955328</v>
      </c>
      <c r="U11" s="22">
        <v>37020</v>
      </c>
      <c r="V11" s="56">
        <v>134587</v>
      </c>
      <c r="W11" s="22">
        <v>34700.48</v>
      </c>
      <c r="X11" s="22">
        <v>33883.34</v>
      </c>
      <c r="Y11" s="22">
        <v>40178.68</v>
      </c>
      <c r="Z11" s="22">
        <v>24108.36</v>
      </c>
      <c r="AA11" s="56">
        <v>132871.46000000002</v>
      </c>
      <c r="AB11" s="22">
        <v>35477.879</v>
      </c>
      <c r="AC11" s="22">
        <v>33775.74438680001</v>
      </c>
      <c r="AD11" s="22">
        <v>41518.7366792</v>
      </c>
      <c r="AE11" s="22">
        <v>37081.80785559996</v>
      </c>
      <c r="AF11" s="56">
        <v>147854.1679216</v>
      </c>
      <c r="AG11" s="22">
        <v>35349.9253112</v>
      </c>
      <c r="AH11" s="22">
        <v>35901.6819066</v>
      </c>
      <c r="AI11" s="22">
        <v>41726.13581579997</v>
      </c>
      <c r="AJ11" s="22">
        <v>38967.39872740002</v>
      </c>
      <c r="AK11" s="56">
        <v>151945.14176099998</v>
      </c>
      <c r="AL11" s="22">
        <v>41545.96675319994</v>
      </c>
      <c r="AM11" s="22">
        <v>30272.929204599997</v>
      </c>
      <c r="AN11" s="22">
        <v>36596.80404220007</v>
      </c>
    </row>
    <row r="12" spans="1:40" s="135" customFormat="1" ht="15">
      <c r="A12" s="1" t="s">
        <v>171</v>
      </c>
      <c r="B12" s="46"/>
      <c r="C12" s="22"/>
      <c r="D12" s="22"/>
      <c r="E12" s="22"/>
      <c r="F12" s="22"/>
      <c r="G12" s="56"/>
      <c r="H12" s="22"/>
      <c r="I12" s="22"/>
      <c r="J12" s="22"/>
      <c r="K12" s="22"/>
      <c r="L12" s="56"/>
      <c r="M12" s="22"/>
      <c r="N12" s="22"/>
      <c r="O12" s="22"/>
      <c r="P12" s="22"/>
      <c r="Q12" s="56"/>
      <c r="R12" s="22"/>
      <c r="S12" s="22"/>
      <c r="T12" s="22"/>
      <c r="U12" s="22"/>
      <c r="V12" s="56"/>
      <c r="W12" s="22"/>
      <c r="X12" s="22"/>
      <c r="Y12" s="22"/>
      <c r="Z12" s="22"/>
      <c r="AA12" s="56"/>
      <c r="AB12" s="22">
        <v>20305.074999999997</v>
      </c>
      <c r="AC12" s="22">
        <v>64482.197</v>
      </c>
      <c r="AD12" s="22">
        <v>60318.617</v>
      </c>
      <c r="AE12" s="22">
        <v>69254.343</v>
      </c>
      <c r="AF12" s="56">
        <v>214360.23200000002</v>
      </c>
      <c r="AG12" s="22">
        <v>56618.67700000001</v>
      </c>
      <c r="AH12" s="22">
        <v>79805.06</v>
      </c>
      <c r="AI12" s="22">
        <v>75793.03</v>
      </c>
      <c r="AJ12" s="22">
        <v>80901.58200000002</v>
      </c>
      <c r="AK12" s="56">
        <v>293118.35400000005</v>
      </c>
      <c r="AL12" s="22">
        <v>75387.30900000001</v>
      </c>
      <c r="AM12" s="22">
        <v>67194.048</v>
      </c>
      <c r="AN12" s="22">
        <v>67315.07</v>
      </c>
    </row>
    <row r="13" spans="1:40" s="135" customFormat="1" ht="15">
      <c r="A13" s="1" t="s">
        <v>172</v>
      </c>
      <c r="B13" s="46"/>
      <c r="C13" s="22"/>
      <c r="D13" s="22"/>
      <c r="E13" s="22"/>
      <c r="F13" s="22"/>
      <c r="G13" s="56"/>
      <c r="H13" s="22"/>
      <c r="I13" s="22"/>
      <c r="J13" s="22"/>
      <c r="K13" s="22"/>
      <c r="L13" s="56"/>
      <c r="M13" s="22"/>
      <c r="N13" s="22"/>
      <c r="O13" s="22"/>
      <c r="P13" s="22"/>
      <c r="Q13" s="56"/>
      <c r="R13" s="22"/>
      <c r="S13" s="22"/>
      <c r="T13" s="22"/>
      <c r="U13" s="22"/>
      <c r="V13" s="56"/>
      <c r="W13" s="22"/>
      <c r="X13" s="22"/>
      <c r="Y13" s="22"/>
      <c r="Z13" s="22"/>
      <c r="AA13" s="56"/>
      <c r="AB13" s="22"/>
      <c r="AC13" s="22">
        <v>60978.50712000006</v>
      </c>
      <c r="AD13" s="22">
        <v>67169.9086</v>
      </c>
      <c r="AE13" s="22">
        <v>67249.65647999992</v>
      </c>
      <c r="AF13" s="56">
        <v>195398.0722</v>
      </c>
      <c r="AG13" s="22">
        <v>65928.3758</v>
      </c>
      <c r="AH13" s="22">
        <v>70951.33</v>
      </c>
      <c r="AI13" s="22">
        <v>75991.61500000003</v>
      </c>
      <c r="AJ13" s="22">
        <v>76006.29919700001</v>
      </c>
      <c r="AK13" s="56">
        <v>288877.61999700003</v>
      </c>
      <c r="AL13" s="22">
        <v>76685.3962907</v>
      </c>
      <c r="AM13" s="22">
        <v>69494.08420000003</v>
      </c>
      <c r="AN13" s="22">
        <v>70391.51950929998</v>
      </c>
    </row>
    <row r="14" spans="1:40" ht="15">
      <c r="A14" s="26" t="s">
        <v>30</v>
      </c>
      <c r="B14" s="89"/>
      <c r="C14" s="30">
        <v>167895.2175822</v>
      </c>
      <c r="D14" s="30">
        <v>107875.41</v>
      </c>
      <c r="E14" s="30">
        <v>183107.90500000003</v>
      </c>
      <c r="F14" s="30">
        <v>156518.03</v>
      </c>
      <c r="G14" s="67">
        <v>615396.5625821999</v>
      </c>
      <c r="H14" s="30">
        <v>139573.02300000002</v>
      </c>
      <c r="I14" s="30">
        <v>98578.45</v>
      </c>
      <c r="J14" s="30">
        <v>195321.24000000002</v>
      </c>
      <c r="K14" s="30">
        <v>194863.74</v>
      </c>
      <c r="L14" s="67">
        <v>628386.316</v>
      </c>
      <c r="M14" s="30">
        <v>211044.80000000002</v>
      </c>
      <c r="N14" s="30">
        <v>154741.057458</v>
      </c>
      <c r="O14" s="30">
        <v>260105.941923946</v>
      </c>
      <c r="P14" s="30">
        <v>258256.9049734</v>
      </c>
      <c r="Q14" s="67">
        <v>884149.003056</v>
      </c>
      <c r="R14" s="30">
        <v>227548.866274518</v>
      </c>
      <c r="S14" s="30">
        <v>219920.16676429997</v>
      </c>
      <c r="T14" s="30">
        <v>267631.733737</v>
      </c>
      <c r="U14" s="30">
        <v>208835.194</v>
      </c>
      <c r="V14" s="67">
        <v>923935</v>
      </c>
      <c r="W14" s="30">
        <f>SUM(W5:W11)</f>
        <v>247222.80000000002</v>
      </c>
      <c r="X14" s="30">
        <f>SUM(X5:X11)</f>
        <v>235429.05999999997</v>
      </c>
      <c r="Y14" s="30">
        <f>SUM(Y5:Y11)</f>
        <v>300761.3</v>
      </c>
      <c r="Z14" s="30">
        <v>263748.58999999997</v>
      </c>
      <c r="AA14" s="67">
        <v>1047163.46</v>
      </c>
      <c r="AB14" s="30">
        <v>258436.2645239</v>
      </c>
      <c r="AC14" s="30">
        <v>354508.4078908001</v>
      </c>
      <c r="AD14" s="30">
        <v>384170.36699849996</v>
      </c>
      <c r="AE14" s="30">
        <v>424339.4687371998</v>
      </c>
      <c r="AF14" s="67">
        <v>1421446.3187216</v>
      </c>
      <c r="AG14" s="30">
        <v>325758.3015424</v>
      </c>
      <c r="AH14" s="30">
        <v>331696.66404510004</v>
      </c>
      <c r="AI14" s="30">
        <v>344787.3988158</v>
      </c>
      <c r="AJ14" s="30">
        <v>427956.5234702</v>
      </c>
      <c r="AK14" s="67">
        <v>1430198.8928735002</v>
      </c>
      <c r="AL14" s="30">
        <v>440684.07839719986</v>
      </c>
      <c r="AM14" s="30">
        <v>382440.27940460003</v>
      </c>
      <c r="AN14" s="30">
        <v>366723.2059918522</v>
      </c>
    </row>
    <row r="15" spans="1:40" ht="15">
      <c r="A15" s="34" t="s">
        <v>146</v>
      </c>
      <c r="C15" s="7">
        <v>98.16320260540465</v>
      </c>
      <c r="D15" s="7">
        <v>103.79689235943576</v>
      </c>
      <c r="E15" s="7">
        <v>109.10578797785926</v>
      </c>
      <c r="F15" s="7">
        <v>105.66918241517182</v>
      </c>
      <c r="G15" s="60">
        <v>104.31570958727706</v>
      </c>
      <c r="H15" s="7">
        <v>93.822803135818</v>
      </c>
      <c r="I15" s="7">
        <v>85.95657265862873</v>
      </c>
      <c r="J15" s="7">
        <v>96.07402518026203</v>
      </c>
      <c r="K15" s="7">
        <v>105.49178246296621</v>
      </c>
      <c r="L15" s="60">
        <v>96.89965775460382</v>
      </c>
      <c r="M15" s="7">
        <v>114.78567607446381</v>
      </c>
      <c r="N15" s="7">
        <v>97.59036986094526</v>
      </c>
      <c r="O15" s="7">
        <v>98.94071046452616</v>
      </c>
      <c r="P15" s="7">
        <v>108.0880351532459</v>
      </c>
      <c r="Q15" s="60">
        <v>106.3178258511021</v>
      </c>
      <c r="R15" s="7">
        <v>104.57745568941489</v>
      </c>
      <c r="S15" s="7">
        <v>110.62869712205698</v>
      </c>
      <c r="T15" s="7">
        <v>106.90616198793646</v>
      </c>
      <c r="U15" s="7">
        <v>90.51029030414009</v>
      </c>
      <c r="V15" s="60">
        <v>104.1752899442725</v>
      </c>
      <c r="W15" s="7">
        <v>97.03857176920008</v>
      </c>
      <c r="X15" s="7">
        <v>104.99261484289158</v>
      </c>
      <c r="Y15" s="7">
        <v>105.64246896990804</v>
      </c>
      <c r="Z15" s="7">
        <v>87.79701150250699</v>
      </c>
      <c r="AA15" s="60">
        <v>99.77572691468819</v>
      </c>
      <c r="AB15" s="7">
        <v>96.5867351704102</v>
      </c>
      <c r="AC15" s="7">
        <v>97.55062280681514</v>
      </c>
      <c r="AD15" s="7">
        <v>100.14701623290539</v>
      </c>
      <c r="AE15" s="7">
        <v>94.03393249924659</v>
      </c>
      <c r="AF15" s="60">
        <v>97.02783347741217</v>
      </c>
      <c r="AG15" s="7">
        <v>102.74833329585364</v>
      </c>
      <c r="AH15" s="7">
        <v>95.59603003932718</v>
      </c>
      <c r="AI15" s="7">
        <v>68.89462921668546</v>
      </c>
      <c r="AJ15" s="7">
        <v>63.73627699099516</v>
      </c>
      <c r="AK15" s="60">
        <v>81.2574686633316</v>
      </c>
      <c r="AL15" s="7">
        <v>149.01831770016875</v>
      </c>
      <c r="AM15" s="7">
        <v>128.29977029718128</v>
      </c>
      <c r="AN15" s="7">
        <v>137.22611271324374</v>
      </c>
    </row>
    <row r="16" spans="1:40" ht="15">
      <c r="A16" s="34" t="s">
        <v>25</v>
      </c>
      <c r="B16" s="87"/>
      <c r="C16" s="7">
        <v>7.76586774</v>
      </c>
      <c r="D16" s="7">
        <v>7.7658676799999995</v>
      </c>
      <c r="E16" s="7">
        <v>7.76586774</v>
      </c>
      <c r="F16" s="7">
        <v>7.765867736666667</v>
      </c>
      <c r="G16" s="60">
        <v>31.06347089666667</v>
      </c>
      <c r="H16" s="7">
        <v>7.8</v>
      </c>
      <c r="I16" s="7">
        <v>6.9</v>
      </c>
      <c r="J16" s="7">
        <v>7.319702269999999</v>
      </c>
      <c r="K16" s="7">
        <v>11.228476729999999</v>
      </c>
      <c r="L16" s="60">
        <v>33.18758104192368</v>
      </c>
      <c r="M16" s="7">
        <v>9.44963841</v>
      </c>
      <c r="N16" s="7">
        <v>9.40776297</v>
      </c>
      <c r="O16" s="7">
        <v>9.954933310000001</v>
      </c>
      <c r="P16" s="7">
        <v>0</v>
      </c>
      <c r="Q16" s="60">
        <v>39.04085326666667</v>
      </c>
      <c r="R16" s="7">
        <v>10.228518520000002</v>
      </c>
      <c r="S16" s="7">
        <v>10.22851848</v>
      </c>
      <c r="T16" s="7">
        <v>10.228518520000002</v>
      </c>
      <c r="U16" s="7">
        <v>11.979265965338593</v>
      </c>
      <c r="V16" s="60">
        <v>42.6648214853386</v>
      </c>
      <c r="W16" s="7">
        <v>15.867662489999999</v>
      </c>
      <c r="X16" s="7">
        <v>15.867662039999999</v>
      </c>
      <c r="Y16" s="7">
        <v>15.867662039999999</v>
      </c>
      <c r="Z16" s="7">
        <v>15.86766201</v>
      </c>
      <c r="AA16" s="60">
        <v>63.47064858</v>
      </c>
      <c r="AB16" s="7">
        <v>15.87048496</v>
      </c>
      <c r="AC16" s="7">
        <v>15.87048402</v>
      </c>
      <c r="AD16" s="7">
        <v>15.87048402</v>
      </c>
      <c r="AE16" s="7">
        <v>15.310691039999998</v>
      </c>
      <c r="AF16" s="60">
        <v>62.92214329</v>
      </c>
      <c r="AG16" s="7">
        <v>10.23011574</v>
      </c>
      <c r="AH16" s="7">
        <v>10.23011574</v>
      </c>
      <c r="AI16" s="7">
        <v>8.813</v>
      </c>
      <c r="AJ16" s="7">
        <v>8.56364448</v>
      </c>
      <c r="AK16" s="60">
        <v>37.83665828</v>
      </c>
      <c r="AL16" s="7">
        <v>10.23</v>
      </c>
      <c r="AM16" s="7">
        <v>10.23</v>
      </c>
      <c r="AN16" s="7">
        <v>10.23</v>
      </c>
    </row>
    <row r="17" spans="1:40" ht="15">
      <c r="A17" s="32" t="s">
        <v>34</v>
      </c>
      <c r="B17" s="19"/>
      <c r="C17" s="14">
        <v>24.59</v>
      </c>
      <c r="D17" s="14">
        <v>19.391</v>
      </c>
      <c r="E17" s="14">
        <v>28.079</v>
      </c>
      <c r="F17" s="14">
        <v>24.946</v>
      </c>
      <c r="G17" s="72">
        <v>97.006</v>
      </c>
      <c r="H17" s="14">
        <v>22.526</v>
      </c>
      <c r="I17" s="14">
        <v>15.514</v>
      </c>
      <c r="J17" s="14">
        <v>26.151</v>
      </c>
      <c r="K17" s="14">
        <v>31.792</v>
      </c>
      <c r="L17" s="72">
        <v>95.983</v>
      </c>
      <c r="M17" s="14">
        <v>33.637</v>
      </c>
      <c r="N17" s="14">
        <v>24.597</v>
      </c>
      <c r="O17" s="14">
        <v>36.486</v>
      </c>
      <c r="P17" s="14">
        <v>38.32300000000001</v>
      </c>
      <c r="Q17" s="72">
        <v>133.043</v>
      </c>
      <c r="R17" s="14">
        <v>34.025</v>
      </c>
      <c r="S17" s="14">
        <v>34.830999999999996</v>
      </c>
      <c r="T17" s="14">
        <v>39.093</v>
      </c>
      <c r="U17" s="14">
        <v>30.968000000000004</v>
      </c>
      <c r="V17" s="72">
        <v>138.917</v>
      </c>
      <c r="W17" s="14">
        <v>40.038</v>
      </c>
      <c r="X17" s="14">
        <v>40.78</v>
      </c>
      <c r="Y17" s="14">
        <v>47.86800000000001</v>
      </c>
      <c r="Z17" s="14">
        <v>39.266999999999996</v>
      </c>
      <c r="AA17" s="72">
        <v>167.953</v>
      </c>
      <c r="AB17" s="14">
        <v>41.041000000000004</v>
      </c>
      <c r="AC17" s="14">
        <v>50.768</v>
      </c>
      <c r="AD17" s="14">
        <v>54.63799999999999</v>
      </c>
      <c r="AE17" s="14">
        <v>55.369</v>
      </c>
      <c r="AF17" s="72">
        <v>201.816</v>
      </c>
      <c r="AG17" s="14">
        <v>43.865</v>
      </c>
      <c r="AH17" s="14">
        <v>42.15</v>
      </c>
      <c r="AI17" s="14">
        <v>32.791</v>
      </c>
      <c r="AJ17" s="14">
        <v>36.07799999999999</v>
      </c>
      <c r="AK17" s="72">
        <v>154.884</v>
      </c>
      <c r="AL17" s="14">
        <v>76.163</v>
      </c>
      <c r="AM17" s="14">
        <v>59.419000000000004</v>
      </c>
      <c r="AN17" s="14">
        <v>60.616000000000014</v>
      </c>
    </row>
    <row r="18" spans="1:40" ht="16.2" thickBot="1">
      <c r="A18" s="39"/>
      <c r="B18" s="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6.2" thickBot="1">
      <c r="A19" s="232" t="s">
        <v>204</v>
      </c>
      <c r="B19" s="79"/>
      <c r="C19" s="233" t="str">
        <f aca="true" t="shared" si="2" ref="C19:F19">C1</f>
        <v>1T15</v>
      </c>
      <c r="D19" s="233" t="str">
        <f t="shared" si="2"/>
        <v>2T15</v>
      </c>
      <c r="E19" s="233" t="str">
        <f t="shared" si="2"/>
        <v>3T15</v>
      </c>
      <c r="F19" s="233" t="str">
        <f t="shared" si="2"/>
        <v>4T15</v>
      </c>
      <c r="G19" s="231">
        <f>G1</f>
        <v>2015</v>
      </c>
      <c r="H19" s="233" t="str">
        <f aca="true" t="shared" si="3" ref="H19:AN19">H1</f>
        <v>1T16</v>
      </c>
      <c r="I19" s="233" t="str">
        <f t="shared" si="3"/>
        <v>2T16</v>
      </c>
      <c r="J19" s="233" t="str">
        <f t="shared" si="3"/>
        <v>3T16</v>
      </c>
      <c r="K19" s="233" t="str">
        <f t="shared" si="3"/>
        <v>4T16</v>
      </c>
      <c r="L19" s="231">
        <f t="shared" si="3"/>
        <v>2016</v>
      </c>
      <c r="M19" s="233" t="str">
        <f t="shared" si="3"/>
        <v>1T17</v>
      </c>
      <c r="N19" s="233" t="str">
        <f t="shared" si="3"/>
        <v>2T17</v>
      </c>
      <c r="O19" s="233" t="str">
        <f t="shared" si="3"/>
        <v>3T17</v>
      </c>
      <c r="P19" s="233" t="str">
        <f t="shared" si="3"/>
        <v>4T17</v>
      </c>
      <c r="Q19" s="231">
        <f t="shared" si="3"/>
        <v>2017</v>
      </c>
      <c r="R19" s="233" t="str">
        <f t="shared" si="3"/>
        <v>1T18</v>
      </c>
      <c r="S19" s="233" t="str">
        <f t="shared" si="3"/>
        <v>2T18</v>
      </c>
      <c r="T19" s="233" t="str">
        <f t="shared" si="3"/>
        <v>3T18</v>
      </c>
      <c r="U19" s="233" t="str">
        <f t="shared" si="3"/>
        <v>4T18</v>
      </c>
      <c r="V19" s="231">
        <f t="shared" si="3"/>
        <v>2018</v>
      </c>
      <c r="W19" s="233" t="str">
        <f t="shared" si="3"/>
        <v>1T19</v>
      </c>
      <c r="X19" s="233" t="str">
        <f t="shared" si="3"/>
        <v>2T19</v>
      </c>
      <c r="Y19" s="233" t="str">
        <f t="shared" si="3"/>
        <v>3T19</v>
      </c>
      <c r="Z19" s="233" t="str">
        <f t="shared" si="3"/>
        <v>4T19</v>
      </c>
      <c r="AA19" s="231">
        <f t="shared" si="3"/>
        <v>2019</v>
      </c>
      <c r="AB19" s="233" t="str">
        <f t="shared" si="3"/>
        <v>1T20</v>
      </c>
      <c r="AC19" s="233" t="str">
        <f t="shared" si="3"/>
        <v>2T20</v>
      </c>
      <c r="AD19" s="233" t="str">
        <f t="shared" si="3"/>
        <v>3T20</v>
      </c>
      <c r="AE19" s="233" t="str">
        <f t="shared" si="3"/>
        <v>4T20</v>
      </c>
      <c r="AF19" s="231">
        <f t="shared" si="3"/>
        <v>2020</v>
      </c>
      <c r="AG19" s="233" t="str">
        <f t="shared" si="3"/>
        <v>1T21</v>
      </c>
      <c r="AH19" s="233" t="str">
        <f t="shared" si="3"/>
        <v>2T21</v>
      </c>
      <c r="AI19" s="233" t="str">
        <f t="shared" si="3"/>
        <v>3T21</v>
      </c>
      <c r="AJ19" s="233" t="str">
        <f t="shared" si="3"/>
        <v>4T21</v>
      </c>
      <c r="AK19" s="231">
        <f t="shared" si="3"/>
        <v>2021</v>
      </c>
      <c r="AL19" s="233" t="str">
        <f t="shared" si="3"/>
        <v>1T22</v>
      </c>
      <c r="AM19" s="233" t="str">
        <f t="shared" si="3"/>
        <v>2T22</v>
      </c>
      <c r="AN19" s="233" t="str">
        <f t="shared" si="3"/>
        <v>3T22</v>
      </c>
    </row>
    <row r="20" spans="1:40" ht="15">
      <c r="A20" s="35" t="s">
        <v>2</v>
      </c>
      <c r="B20" s="88"/>
      <c r="C20" s="208">
        <v>24.59</v>
      </c>
      <c r="D20" s="208">
        <v>19.391</v>
      </c>
      <c r="E20" s="208">
        <v>28.079</v>
      </c>
      <c r="F20" s="208">
        <v>24.946</v>
      </c>
      <c r="G20" s="68">
        <v>97.006</v>
      </c>
      <c r="H20" s="208">
        <v>22.526</v>
      </c>
      <c r="I20" s="208">
        <v>15.514</v>
      </c>
      <c r="J20" s="208">
        <v>26.151</v>
      </c>
      <c r="K20" s="208">
        <v>31.792</v>
      </c>
      <c r="L20" s="68">
        <v>95.983</v>
      </c>
      <c r="M20" s="208">
        <v>33.637</v>
      </c>
      <c r="N20" s="208">
        <v>24.597</v>
      </c>
      <c r="O20" s="208">
        <v>36.486</v>
      </c>
      <c r="P20" s="208">
        <v>38.32300000000001</v>
      </c>
      <c r="Q20" s="68">
        <v>133.043</v>
      </c>
      <c r="R20" s="208">
        <v>34.025</v>
      </c>
      <c r="S20" s="208">
        <v>34.830999999999996</v>
      </c>
      <c r="T20" s="208">
        <v>39.093</v>
      </c>
      <c r="U20" s="208">
        <v>30.968000000000004</v>
      </c>
      <c r="V20" s="68">
        <v>138.917</v>
      </c>
      <c r="W20" s="208">
        <v>40.038</v>
      </c>
      <c r="X20" s="208">
        <v>40.78</v>
      </c>
      <c r="Y20" s="208">
        <v>47.86800000000001</v>
      </c>
      <c r="Z20" s="208">
        <v>39.266999999999996</v>
      </c>
      <c r="AA20" s="68">
        <v>167.953</v>
      </c>
      <c r="AB20" s="208">
        <v>45.188</v>
      </c>
      <c r="AC20" s="208">
        <v>50.768</v>
      </c>
      <c r="AD20" s="208">
        <v>54.63799999999999</v>
      </c>
      <c r="AE20" s="208">
        <v>55.369</v>
      </c>
      <c r="AF20" s="68">
        <v>205.963</v>
      </c>
      <c r="AG20" s="208">
        <v>43.865</v>
      </c>
      <c r="AH20" s="208">
        <v>42.15</v>
      </c>
      <c r="AI20" s="208">
        <v>32.791</v>
      </c>
      <c r="AJ20" s="208">
        <v>36.07799999999999</v>
      </c>
      <c r="AK20" s="68">
        <v>154.884</v>
      </c>
      <c r="AL20" s="208">
        <v>76.163</v>
      </c>
      <c r="AM20" s="208">
        <v>99.063</v>
      </c>
      <c r="AN20" s="208">
        <v>60.616000000000014</v>
      </c>
    </row>
    <row r="21" spans="1:40" ht="15">
      <c r="A21" s="36" t="s">
        <v>9</v>
      </c>
      <c r="B21" s="5"/>
      <c r="C21" s="209">
        <v>9.776</v>
      </c>
      <c r="D21" s="209">
        <v>9.044</v>
      </c>
      <c r="E21" s="209">
        <v>14.329</v>
      </c>
      <c r="F21" s="209">
        <v>1.924</v>
      </c>
      <c r="G21" s="69">
        <v>35.06</v>
      </c>
      <c r="H21" s="209">
        <v>7.725</v>
      </c>
      <c r="I21" s="209">
        <v>0.718</v>
      </c>
      <c r="J21" s="209">
        <v>8.948</v>
      </c>
      <c r="K21" s="209">
        <v>12.76</v>
      </c>
      <c r="L21" s="69">
        <v>30.151</v>
      </c>
      <c r="M21" s="209">
        <v>10.703</v>
      </c>
      <c r="N21" s="209">
        <v>7.949999999999999</v>
      </c>
      <c r="O21" s="209">
        <v>14.350999999999999</v>
      </c>
      <c r="P21" s="209">
        <v>12.431</v>
      </c>
      <c r="Q21" s="69">
        <v>45.435</v>
      </c>
      <c r="R21" s="209">
        <v>8.814</v>
      </c>
      <c r="S21" s="209">
        <v>10.849999999999994</v>
      </c>
      <c r="T21" s="209">
        <v>12.882000000000005</v>
      </c>
      <c r="U21" s="209">
        <v>12.741</v>
      </c>
      <c r="V21" s="69">
        <v>45.287</v>
      </c>
      <c r="W21" s="209">
        <v>13.123</v>
      </c>
      <c r="X21" s="209">
        <v>12.537</v>
      </c>
      <c r="Y21" s="209">
        <v>15.891000000000002</v>
      </c>
      <c r="Z21" s="209">
        <v>10.294999999999995</v>
      </c>
      <c r="AA21" s="69">
        <v>51.846</v>
      </c>
      <c r="AB21" s="209">
        <v>11.321</v>
      </c>
      <c r="AC21" s="209">
        <v>15.537</v>
      </c>
      <c r="AD21" s="209">
        <v>15.540000000000003</v>
      </c>
      <c r="AE21" s="209">
        <v>17.351</v>
      </c>
      <c r="AF21" s="69">
        <v>59.749</v>
      </c>
      <c r="AG21" s="209">
        <v>8.517</v>
      </c>
      <c r="AH21" s="209">
        <v>9.448</v>
      </c>
      <c r="AI21" s="209">
        <v>-3.6069999999999993</v>
      </c>
      <c r="AJ21" s="209">
        <v>3.4349999999999987</v>
      </c>
      <c r="AK21" s="69">
        <v>17.793</v>
      </c>
      <c r="AL21" s="209">
        <v>25.638</v>
      </c>
      <c r="AM21" s="209">
        <v>52.92099999999999</v>
      </c>
      <c r="AN21" s="209">
        <v>17.74900000000001</v>
      </c>
    </row>
    <row r="22" spans="1:40" ht="15">
      <c r="A22" s="37" t="s">
        <v>39</v>
      </c>
      <c r="B22" s="5"/>
      <c r="C22" s="210">
        <v>0.3975599837332249</v>
      </c>
      <c r="D22" s="210">
        <v>0.4664019390438864</v>
      </c>
      <c r="E22" s="210">
        <v>0.5103101962320595</v>
      </c>
      <c r="F22" s="210">
        <v>0.07712659344183435</v>
      </c>
      <c r="G22" s="70">
        <v>0.3614209430344515</v>
      </c>
      <c r="H22" s="210">
        <v>0.34293705051939977</v>
      </c>
      <c r="I22" s="210">
        <v>0.046280778651540545</v>
      </c>
      <c r="J22" s="210">
        <v>0.34216664754693893</v>
      </c>
      <c r="K22" s="210">
        <v>0.40135883241066933</v>
      </c>
      <c r="L22" s="70">
        <v>0.3141285435962618</v>
      </c>
      <c r="M22" s="210">
        <v>0.31819127746231823</v>
      </c>
      <c r="N22" s="210">
        <v>0.323210147578973</v>
      </c>
      <c r="O22" s="210">
        <v>0.3933289480896782</v>
      </c>
      <c r="P22" s="210">
        <v>0.3243743965764685</v>
      </c>
      <c r="Q22" s="70">
        <v>0.3415061295971979</v>
      </c>
      <c r="R22" s="210">
        <v>0.25904481998530493</v>
      </c>
      <c r="S22" s="210">
        <v>0.3115041198931985</v>
      </c>
      <c r="T22" s="210">
        <v>0.32952190929322395</v>
      </c>
      <c r="U22" s="210">
        <v>0.41142469646086277</v>
      </c>
      <c r="V22" s="70">
        <v>0.32600041751549486</v>
      </c>
      <c r="W22" s="210">
        <v>0.3277636245566712</v>
      </c>
      <c r="X22" s="210">
        <v>0.30743011280039234</v>
      </c>
      <c r="Y22" s="210">
        <v>0.3319754324392078</v>
      </c>
      <c r="Z22" s="210">
        <v>0.26217943820510853</v>
      </c>
      <c r="AA22" s="70">
        <v>0.3086935035396807</v>
      </c>
      <c r="AB22" s="210">
        <v>0.25053111445516507</v>
      </c>
      <c r="AC22" s="210">
        <v>0.306039237314844</v>
      </c>
      <c r="AD22" s="210">
        <v>0.28441743841282635</v>
      </c>
      <c r="AE22" s="210">
        <v>0.31337029745886685</v>
      </c>
      <c r="AF22" s="70">
        <v>0.2900957939047305</v>
      </c>
      <c r="AG22" s="210">
        <v>0.19416391200273564</v>
      </c>
      <c r="AH22" s="210">
        <v>0.22415183867141164</v>
      </c>
      <c r="AI22" s="210">
        <v>-0.10999969503827269</v>
      </c>
      <c r="AJ22" s="210">
        <v>0.09521037751538333</v>
      </c>
      <c r="AK22" s="70">
        <v>0.11487952273959867</v>
      </c>
      <c r="AL22" s="210">
        <v>0.3366201436393</v>
      </c>
      <c r="AM22" s="210">
        <v>0.5342156001736268</v>
      </c>
      <c r="AN22" s="210">
        <v>0.2928104790814307</v>
      </c>
    </row>
    <row r="23" spans="1:40" ht="15">
      <c r="A23" s="16" t="s">
        <v>114</v>
      </c>
      <c r="B23" s="5"/>
      <c r="C23" s="212">
        <v>-2.7079999999999993</v>
      </c>
      <c r="D23" s="212">
        <v>-2.236999999999999</v>
      </c>
      <c r="E23" s="212">
        <v>-3.179</v>
      </c>
      <c r="F23" s="212">
        <v>-3.087</v>
      </c>
      <c r="G23" s="73">
        <v>-11.165000000000001</v>
      </c>
      <c r="H23" s="212">
        <v>-3.711</v>
      </c>
      <c r="I23" s="212">
        <v>-3.279</v>
      </c>
      <c r="J23" s="212">
        <v>-3.9859999999999998</v>
      </c>
      <c r="K23" s="212">
        <v>-3.1879999999999997</v>
      </c>
      <c r="L23" s="73">
        <v>-14.164000000000001</v>
      </c>
      <c r="M23" s="212">
        <v>-3.657</v>
      </c>
      <c r="N23" s="212">
        <v>-4.125</v>
      </c>
      <c r="O23" s="212">
        <v>-4.916</v>
      </c>
      <c r="P23" s="212">
        <v>-4.3260000000000005</v>
      </c>
      <c r="Q23" s="73">
        <v>-17.024</v>
      </c>
      <c r="R23" s="212">
        <v>-4.191</v>
      </c>
      <c r="S23" s="212">
        <v>-4.326</v>
      </c>
      <c r="T23" s="212">
        <v>-4.389</v>
      </c>
      <c r="U23" s="212">
        <v>-5.072000000000002</v>
      </c>
      <c r="V23" s="73">
        <v>-17.978</v>
      </c>
      <c r="W23" s="212">
        <v>-6.815</v>
      </c>
      <c r="X23" s="212">
        <v>-6.933999999999999</v>
      </c>
      <c r="Y23" s="212">
        <v>-7.002999999999999</v>
      </c>
      <c r="Z23" s="212">
        <v>-8.480000000000002</v>
      </c>
      <c r="AA23" s="73">
        <v>-29.232</v>
      </c>
      <c r="AB23" s="212">
        <v>-9.455</v>
      </c>
      <c r="AC23" s="212">
        <v>-11.101999999999999</v>
      </c>
      <c r="AD23" s="212">
        <v>-11.320000000000002</v>
      </c>
      <c r="AE23" s="212">
        <v>-12.149000000000001</v>
      </c>
      <c r="AF23" s="73">
        <v>-44.026</v>
      </c>
      <c r="AG23" s="212">
        <v>-9.372</v>
      </c>
      <c r="AH23" s="212">
        <v>-9.487</v>
      </c>
      <c r="AI23" s="212">
        <v>-9.04</v>
      </c>
      <c r="AJ23" s="212">
        <v>-8.969000000000001</v>
      </c>
      <c r="AK23" s="73">
        <v>-36.868</v>
      </c>
      <c r="AL23" s="212">
        <v>-10.019</v>
      </c>
      <c r="AM23" s="212">
        <v>-9.977999999999998</v>
      </c>
      <c r="AN23" s="212">
        <v>-15.529000000000003</v>
      </c>
    </row>
    <row r="24" spans="1:40" ht="15">
      <c r="A24" s="16" t="s">
        <v>29</v>
      </c>
      <c r="B24" s="24"/>
      <c r="C24" s="211">
        <v>0</v>
      </c>
      <c r="D24" s="211">
        <v>0</v>
      </c>
      <c r="E24" s="211">
        <v>0.037</v>
      </c>
      <c r="F24" s="211">
        <v>1.942</v>
      </c>
      <c r="G24" s="58">
        <v>1.933</v>
      </c>
      <c r="H24" s="211">
        <v>-0.151</v>
      </c>
      <c r="I24" s="211">
        <v>-0.019</v>
      </c>
      <c r="J24" s="211">
        <v>0.773</v>
      </c>
      <c r="K24" s="211">
        <v>3.233</v>
      </c>
      <c r="L24" s="58">
        <v>3.836</v>
      </c>
      <c r="M24" s="211">
        <v>0.001</v>
      </c>
      <c r="N24" s="211">
        <v>-0.072</v>
      </c>
      <c r="O24" s="211">
        <v>-0.06100000000000001</v>
      </c>
      <c r="P24" s="211">
        <v>0</v>
      </c>
      <c r="Q24" s="58">
        <v>-0.132</v>
      </c>
      <c r="R24" s="211">
        <v>-0.071</v>
      </c>
      <c r="S24" s="211">
        <v>-0.06200000000000001</v>
      </c>
      <c r="T24" s="211">
        <v>-0.062</v>
      </c>
      <c r="U24" s="211">
        <v>-1.341</v>
      </c>
      <c r="V24" s="58">
        <v>-1.536</v>
      </c>
      <c r="W24" s="211">
        <v>-0.062</v>
      </c>
      <c r="X24" s="211">
        <v>-0.03900000000000001</v>
      </c>
      <c r="Y24" s="211">
        <v>-0.063</v>
      </c>
      <c r="Z24" s="211">
        <v>-0.33999999999999997</v>
      </c>
      <c r="AA24" s="58">
        <v>-0.504</v>
      </c>
      <c r="AB24" s="211">
        <v>-1.095</v>
      </c>
      <c r="AC24" s="211">
        <v>-0.4970000000000001</v>
      </c>
      <c r="AD24" s="211">
        <v>-0.135</v>
      </c>
      <c r="AE24" s="211">
        <v>-0.11299999999999999</v>
      </c>
      <c r="AF24" s="58">
        <v>-1.84</v>
      </c>
      <c r="AG24" s="211">
        <v>-0.118</v>
      </c>
      <c r="AH24" s="211">
        <v>-0.16000000000000003</v>
      </c>
      <c r="AI24" s="211">
        <v>-0.062</v>
      </c>
      <c r="AJ24" s="211">
        <v>-0.718</v>
      </c>
      <c r="AK24" s="58">
        <v>-1.058</v>
      </c>
      <c r="AL24" s="211">
        <v>0.017</v>
      </c>
      <c r="AM24" s="211">
        <v>-37.005</v>
      </c>
      <c r="AN24" s="211">
        <v>0</v>
      </c>
    </row>
    <row r="25" spans="1:40" ht="15">
      <c r="A25" s="36" t="s">
        <v>3</v>
      </c>
      <c r="B25" s="88"/>
      <c r="C25" s="40">
        <v>7.055</v>
      </c>
      <c r="D25" s="40">
        <v>6.807</v>
      </c>
      <c r="E25" s="40">
        <v>11.187</v>
      </c>
      <c r="F25" s="40">
        <v>0.779</v>
      </c>
      <c r="G25" s="74">
        <v>25.828</v>
      </c>
      <c r="H25" s="40">
        <v>3.863</v>
      </c>
      <c r="I25" s="40">
        <v>-2.58</v>
      </c>
      <c r="J25" s="40">
        <v>5.735</v>
      </c>
      <c r="K25" s="40">
        <v>12.805</v>
      </c>
      <c r="L25" s="74">
        <v>19.823</v>
      </c>
      <c r="M25" s="40">
        <v>7.047</v>
      </c>
      <c r="N25" s="40">
        <v>3.753000000000001</v>
      </c>
      <c r="O25" s="40">
        <v>9.373999999999999</v>
      </c>
      <c r="P25" s="40">
        <v>8.105</v>
      </c>
      <c r="Q25" s="74">
        <v>28.279</v>
      </c>
      <c r="R25" s="40">
        <v>4.552</v>
      </c>
      <c r="S25" s="40">
        <v>6.461999999999996</v>
      </c>
      <c r="T25" s="40">
        <v>8.431000000000004</v>
      </c>
      <c r="U25" s="40">
        <v>6.327999999999999</v>
      </c>
      <c r="V25" s="74">
        <v>25.773</v>
      </c>
      <c r="W25" s="40">
        <v>6.246</v>
      </c>
      <c r="X25" s="40">
        <v>5.564</v>
      </c>
      <c r="Y25" s="40">
        <v>8.825000000000001</v>
      </c>
      <c r="Z25" s="40">
        <v>1.4749999999999979</v>
      </c>
      <c r="AA25" s="74">
        <v>22.11</v>
      </c>
      <c r="AB25" s="40">
        <v>0.771</v>
      </c>
      <c r="AC25" s="40">
        <v>3.9379999999999997</v>
      </c>
      <c r="AD25" s="40">
        <v>4.085000000000001</v>
      </c>
      <c r="AE25" s="40">
        <v>5.088999999999999</v>
      </c>
      <c r="AF25" s="74">
        <v>13.883</v>
      </c>
      <c r="AG25" s="40">
        <v>-0.973</v>
      </c>
      <c r="AH25" s="40">
        <v>-0.19899999999999995</v>
      </c>
      <c r="AI25" s="40">
        <v>-12.709</v>
      </c>
      <c r="AJ25" s="40">
        <v>-6.251999999999999</v>
      </c>
      <c r="AK25" s="74">
        <v>-20.133</v>
      </c>
      <c r="AL25" s="40">
        <v>15.636</v>
      </c>
      <c r="AM25" s="40">
        <v>5.938000000000002</v>
      </c>
      <c r="AN25" s="40">
        <v>2.219999999999999</v>
      </c>
    </row>
    <row r="26" spans="1:40" ht="15">
      <c r="A26" s="37" t="s">
        <v>40</v>
      </c>
      <c r="B26" s="87"/>
      <c r="C26" s="210">
        <v>0.2869052460349736</v>
      </c>
      <c r="D26" s="210">
        <v>0.35103914186993973</v>
      </c>
      <c r="E26" s="210">
        <v>0.39841162434559635</v>
      </c>
      <c r="F26" s="210">
        <v>0.03122745129479676</v>
      </c>
      <c r="G26" s="70">
        <v>0.26625157206770717</v>
      </c>
      <c r="H26" s="210">
        <v>0.17149072183254904</v>
      </c>
      <c r="I26" s="210">
        <v>-0.1663014051824159</v>
      </c>
      <c r="J26" s="210">
        <v>0.2193032771213338</v>
      </c>
      <c r="K26" s="210">
        <v>0.4027742828384499</v>
      </c>
      <c r="L26" s="70">
        <v>0.2065261556734005</v>
      </c>
      <c r="M26" s="210">
        <v>0.20950144186461336</v>
      </c>
      <c r="N26" s="210">
        <v>0.15257958287596052</v>
      </c>
      <c r="O26" s="210">
        <v>0.2569204626432056</v>
      </c>
      <c r="P26" s="210">
        <v>0.21149179343997074</v>
      </c>
      <c r="Q26" s="70">
        <v>0.21255533925121953</v>
      </c>
      <c r="R26" s="210">
        <v>0.1337839823659074</v>
      </c>
      <c r="S26" s="210">
        <v>0.1855243891935344</v>
      </c>
      <c r="T26" s="210">
        <v>0.21566520860512123</v>
      </c>
      <c r="U26" s="210">
        <v>0.20433996383363467</v>
      </c>
      <c r="V26" s="70">
        <v>0.18552804912285753</v>
      </c>
      <c r="W26" s="210">
        <v>0.15600179829162297</v>
      </c>
      <c r="X26" s="210">
        <v>0.13643943109367337</v>
      </c>
      <c r="Y26" s="210">
        <v>0.1843611598562714</v>
      </c>
      <c r="Z26" s="210">
        <v>0.03756334835867263</v>
      </c>
      <c r="AA26" s="70">
        <v>0.13164397182545115</v>
      </c>
      <c r="AB26" s="210">
        <v>0.017062051872178453</v>
      </c>
      <c r="AC26" s="210">
        <v>0.07756854711629373</v>
      </c>
      <c r="AD26" s="210">
        <v>0.07476481569603576</v>
      </c>
      <c r="AE26" s="210">
        <v>0.0919106359154039</v>
      </c>
      <c r="AF26" s="70">
        <v>0.06740531066259474</v>
      </c>
      <c r="AG26" s="210">
        <v>-0.02218169383335233</v>
      </c>
      <c r="AH26" s="210">
        <v>-0.004721233689205219</v>
      </c>
      <c r="AI26" s="210">
        <v>-0.3875758592296667</v>
      </c>
      <c r="AJ26" s="210">
        <v>-0.17329120239481127</v>
      </c>
      <c r="AK26" s="70">
        <v>-0.12998760362593942</v>
      </c>
      <c r="AL26" s="210">
        <v>0.2052965350629571</v>
      </c>
      <c r="AM26" s="210">
        <v>0.05994165329133988</v>
      </c>
      <c r="AN26" s="210">
        <v>0.036623993665038906</v>
      </c>
    </row>
    <row r="27" spans="1:40" s="6" customFormat="1" ht="15">
      <c r="A27" s="17" t="s">
        <v>32</v>
      </c>
      <c r="B27" s="87"/>
      <c r="C27" s="212">
        <v>-2.81</v>
      </c>
      <c r="D27" s="212">
        <v>-1.769</v>
      </c>
      <c r="E27" s="212">
        <v>-15.357</v>
      </c>
      <c r="F27" s="212">
        <v>-0.894</v>
      </c>
      <c r="G27" s="73">
        <v>-20.839</v>
      </c>
      <c r="H27" s="212">
        <v>-1.261</v>
      </c>
      <c r="I27" s="212">
        <v>-1.4639999999999995</v>
      </c>
      <c r="J27" s="212">
        <v>-1.439</v>
      </c>
      <c r="K27" s="212">
        <v>-1.5190000000000001</v>
      </c>
      <c r="L27" s="73">
        <v>-5.683</v>
      </c>
      <c r="M27" s="212">
        <v>-1.442</v>
      </c>
      <c r="N27" s="212">
        <v>-1.5950000000000002</v>
      </c>
      <c r="O27" s="212">
        <v>-1.444</v>
      </c>
      <c r="P27" s="212">
        <v>-3.081</v>
      </c>
      <c r="Q27" s="73">
        <v>-7.562</v>
      </c>
      <c r="R27" s="212">
        <v>-2.2569999999999997</v>
      </c>
      <c r="S27" s="212">
        <v>-2.4440000000000004</v>
      </c>
      <c r="T27" s="212">
        <v>-2.021</v>
      </c>
      <c r="U27" s="212">
        <v>-3.6910000000000003</v>
      </c>
      <c r="V27" s="73">
        <v>-10.413</v>
      </c>
      <c r="W27" s="212">
        <v>-4.640999999999999</v>
      </c>
      <c r="X27" s="212">
        <v>-4.234000000000001</v>
      </c>
      <c r="Y27" s="212">
        <v>-3.6709999999999994</v>
      </c>
      <c r="Z27" s="212">
        <v>-1.374</v>
      </c>
      <c r="AA27" s="73">
        <v>-13.92</v>
      </c>
      <c r="AB27" s="212">
        <v>-3.553</v>
      </c>
      <c r="AC27" s="212">
        <v>-4.099</v>
      </c>
      <c r="AD27" s="212">
        <v>-4.153</v>
      </c>
      <c r="AE27" s="212">
        <v>-4.339</v>
      </c>
      <c r="AF27" s="73">
        <v>-16.144</v>
      </c>
      <c r="AG27" s="212">
        <v>-3.265</v>
      </c>
      <c r="AH27" s="212">
        <v>-2.534</v>
      </c>
      <c r="AI27" s="212">
        <v>-3.0530000000000004</v>
      </c>
      <c r="AJ27" s="212">
        <v>-3.0619999999999985</v>
      </c>
      <c r="AK27" s="73">
        <v>-11.914</v>
      </c>
      <c r="AL27" s="212">
        <v>-4.469</v>
      </c>
      <c r="AM27" s="212">
        <v>-4.721000000000001</v>
      </c>
      <c r="AN27" s="212">
        <v>-3.75</v>
      </c>
    </row>
    <row r="28" spans="1:40" s="6" customFormat="1" ht="15">
      <c r="A28" s="17" t="s">
        <v>10</v>
      </c>
      <c r="B28" s="87"/>
      <c r="C28" s="41"/>
      <c r="D28" s="41"/>
      <c r="E28" s="41"/>
      <c r="F28" s="41"/>
      <c r="G28" s="93"/>
      <c r="H28" s="41"/>
      <c r="I28" s="41"/>
      <c r="J28" s="41"/>
      <c r="K28" s="41"/>
      <c r="L28" s="93"/>
      <c r="M28" s="41"/>
      <c r="N28" s="41">
        <v>-0.029000000000001247</v>
      </c>
      <c r="O28" s="41">
        <v>-0.04299999999999837</v>
      </c>
      <c r="P28" s="41">
        <v>-3.645000000000001</v>
      </c>
      <c r="Q28" s="93">
        <v>-3.723</v>
      </c>
      <c r="R28" s="41">
        <v>-0.0040000000000000036</v>
      </c>
      <c r="S28" s="41">
        <v>-0.013000000000000345</v>
      </c>
      <c r="T28" s="41">
        <v>-0.006000000000000227</v>
      </c>
      <c r="U28" s="41">
        <v>-0.015999999999998682</v>
      </c>
      <c r="V28" s="93">
        <v>-0.0389999999999997</v>
      </c>
      <c r="W28" s="41">
        <v>-0.00500000000000167</v>
      </c>
      <c r="X28" s="41">
        <v>-0.007999999999999119</v>
      </c>
      <c r="Y28" s="41">
        <v>-0.0020000000000024443</v>
      </c>
      <c r="Z28" s="41">
        <v>-0.005999999999997119</v>
      </c>
      <c r="AA28" s="93">
        <v>-0.02099999999999902</v>
      </c>
      <c r="AB28" s="41">
        <v>-0.0040000000000000036</v>
      </c>
      <c r="AC28" s="41">
        <v>-0.019000000000000128</v>
      </c>
      <c r="AD28" s="41">
        <v>0.0019999999999988916</v>
      </c>
      <c r="AE28" s="41">
        <v>32.897999999999996</v>
      </c>
      <c r="AF28" s="93">
        <v>32.876999999999995</v>
      </c>
      <c r="AG28" s="41">
        <v>-0.007000000000000117</v>
      </c>
      <c r="AH28" s="41">
        <v>0.23199999999999932</v>
      </c>
      <c r="AI28" s="41">
        <v>0.5320000000000014</v>
      </c>
      <c r="AJ28" s="41">
        <v>0.370999999999996</v>
      </c>
      <c r="AK28" s="93">
        <v>1.1279999999999983</v>
      </c>
      <c r="AL28" s="41">
        <v>0.13500000000000068</v>
      </c>
      <c r="AM28" s="41">
        <v>0.1509999999999989</v>
      </c>
      <c r="AN28" s="41">
        <v>-0.017999999999998906</v>
      </c>
    </row>
    <row r="29" spans="1:40" ht="15">
      <c r="A29" s="28" t="s">
        <v>12</v>
      </c>
      <c r="B29" s="5"/>
      <c r="C29" s="207">
        <v>4.242</v>
      </c>
      <c r="D29" s="207">
        <v>5.032</v>
      </c>
      <c r="E29" s="207">
        <v>-4.17</v>
      </c>
      <c r="F29" s="207">
        <v>-0.115</v>
      </c>
      <c r="G29" s="59">
        <v>4.989</v>
      </c>
      <c r="H29" s="207">
        <v>2.602</v>
      </c>
      <c r="I29" s="207">
        <v>-4.044</v>
      </c>
      <c r="J29" s="207">
        <v>4.296</v>
      </c>
      <c r="K29" s="207">
        <v>11.286</v>
      </c>
      <c r="L29" s="59">
        <v>14.14</v>
      </c>
      <c r="M29" s="207">
        <v>5.599</v>
      </c>
      <c r="N29" s="207">
        <v>2.1289999999999996</v>
      </c>
      <c r="O29" s="207">
        <v>7.8870000000000005</v>
      </c>
      <c r="P29" s="207">
        <v>1.3789999999999996</v>
      </c>
      <c r="Q29" s="59">
        <v>16.994</v>
      </c>
      <c r="R29" s="207">
        <v>2.291</v>
      </c>
      <c r="S29" s="207">
        <v>4.0049999999999955</v>
      </c>
      <c r="T29" s="207">
        <v>6.404000000000004</v>
      </c>
      <c r="U29" s="207">
        <v>2.6210000000000004</v>
      </c>
      <c r="V29" s="59">
        <v>15.321</v>
      </c>
      <c r="W29" s="207">
        <v>1.6</v>
      </c>
      <c r="X29" s="207">
        <v>1.322</v>
      </c>
      <c r="Y29" s="207">
        <v>5.151999999999999</v>
      </c>
      <c r="Z29" s="207">
        <v>0.09500000000000064</v>
      </c>
      <c r="AA29" s="59">
        <v>8.169</v>
      </c>
      <c r="AB29" s="207">
        <v>-2.786</v>
      </c>
      <c r="AC29" s="207">
        <v>-0.18000000000000016</v>
      </c>
      <c r="AD29" s="207">
        <v>-0.06599999999999984</v>
      </c>
      <c r="AE29" s="207">
        <v>33.647999999999996</v>
      </c>
      <c r="AF29" s="59">
        <v>30.616</v>
      </c>
      <c r="AG29" s="207">
        <v>-4.245</v>
      </c>
      <c r="AH29" s="207">
        <v>-2.5010000000000003</v>
      </c>
      <c r="AI29" s="207">
        <v>-15.229999999999999</v>
      </c>
      <c r="AJ29" s="207">
        <v>-8.943000000000001</v>
      </c>
      <c r="AK29" s="59">
        <v>-30.919</v>
      </c>
      <c r="AL29" s="207">
        <v>11.302</v>
      </c>
      <c r="AM29" s="207">
        <v>1.3680000000000003</v>
      </c>
      <c r="AN29" s="207">
        <v>-1.548</v>
      </c>
    </row>
    <row r="30" spans="1:40" ht="15">
      <c r="A30" s="16" t="s">
        <v>11</v>
      </c>
      <c r="B30" s="5"/>
      <c r="C30" s="212">
        <v>-1.188</v>
      </c>
      <c r="D30" s="212">
        <v>-1.409</v>
      </c>
      <c r="E30" s="212">
        <v>1.183</v>
      </c>
      <c r="F30" s="212">
        <v>0.803</v>
      </c>
      <c r="G30" s="73">
        <v>-0.611</v>
      </c>
      <c r="H30" s="212">
        <v>-0.651</v>
      </c>
      <c r="I30" s="212">
        <v>0.995</v>
      </c>
      <c r="J30" s="212">
        <v>-1.17</v>
      </c>
      <c r="K30" s="212">
        <v>-2.832</v>
      </c>
      <c r="L30" s="73">
        <v>-3.658</v>
      </c>
      <c r="M30" s="212">
        <v>-1.409</v>
      </c>
      <c r="N30" s="212">
        <v>-0.524</v>
      </c>
      <c r="O30" s="212">
        <v>-1.9719999999999998</v>
      </c>
      <c r="P30" s="212">
        <v>1.9999999999999998</v>
      </c>
      <c r="Q30" s="73">
        <v>-1.905</v>
      </c>
      <c r="R30" s="212">
        <v>-0.573</v>
      </c>
      <c r="S30" s="212">
        <v>-1.0010000000000001</v>
      </c>
      <c r="T30" s="212">
        <v>-1.6129999999999998</v>
      </c>
      <c r="U30" s="212">
        <v>-0.5210000000000004</v>
      </c>
      <c r="V30" s="73">
        <v>-3.708</v>
      </c>
      <c r="W30" s="212">
        <v>0.033</v>
      </c>
      <c r="X30" s="212">
        <v>-0.33099999999999996</v>
      </c>
      <c r="Y30" s="212">
        <v>-1.321</v>
      </c>
      <c r="Z30" s="212">
        <v>1.054</v>
      </c>
      <c r="AA30" s="73">
        <v>-0.565</v>
      </c>
      <c r="AB30" s="212">
        <v>0.696</v>
      </c>
      <c r="AC30" s="212">
        <v>0.06800000000000006</v>
      </c>
      <c r="AD30" s="212">
        <v>0.017000000000000015</v>
      </c>
      <c r="AE30" s="212">
        <v>-3.744</v>
      </c>
      <c r="AF30" s="73">
        <v>-2.963</v>
      </c>
      <c r="AG30" s="212">
        <v>0.883</v>
      </c>
      <c r="AH30" s="212">
        <v>-0.28700000000000003</v>
      </c>
      <c r="AI30" s="212">
        <v>3.763</v>
      </c>
      <c r="AJ30" s="212">
        <v>1.9820000000000002</v>
      </c>
      <c r="AK30" s="73">
        <v>6.341</v>
      </c>
      <c r="AL30" s="212">
        <v>-3.673</v>
      </c>
      <c r="AM30" s="212">
        <v>-3.635</v>
      </c>
      <c r="AN30" s="212">
        <v>-0.19399999999999995</v>
      </c>
    </row>
    <row r="31" spans="1:40" ht="15">
      <c r="A31" s="28" t="s">
        <v>7</v>
      </c>
      <c r="B31" s="5"/>
      <c r="C31" s="207">
        <v>3.054</v>
      </c>
      <c r="D31" s="207">
        <v>3.623</v>
      </c>
      <c r="E31" s="207">
        <v>-2.987</v>
      </c>
      <c r="F31" s="207">
        <v>0.688</v>
      </c>
      <c r="G31" s="59">
        <v>4.378</v>
      </c>
      <c r="H31" s="207">
        <v>1.951</v>
      </c>
      <c r="I31" s="207">
        <v>-3.049</v>
      </c>
      <c r="J31" s="207">
        <v>3.126</v>
      </c>
      <c r="K31" s="207">
        <v>8.454</v>
      </c>
      <c r="L31" s="59">
        <v>10.482</v>
      </c>
      <c r="M31" s="207">
        <v>4.19</v>
      </c>
      <c r="N31" s="207">
        <v>1.6049999999999995</v>
      </c>
      <c r="O31" s="207">
        <v>5.915000000000001</v>
      </c>
      <c r="P31" s="207">
        <v>3.3789999999999996</v>
      </c>
      <c r="Q31" s="59">
        <v>15.089</v>
      </c>
      <c r="R31" s="207">
        <v>1.718</v>
      </c>
      <c r="S31" s="207">
        <v>3.003999999999995</v>
      </c>
      <c r="T31" s="207">
        <v>4.791000000000005</v>
      </c>
      <c r="U31" s="207">
        <v>2.0999999999999996</v>
      </c>
      <c r="V31" s="59">
        <v>11.613</v>
      </c>
      <c r="W31" s="207">
        <v>1.633</v>
      </c>
      <c r="X31" s="207">
        <v>0.9910000000000001</v>
      </c>
      <c r="Y31" s="207">
        <v>3.831</v>
      </c>
      <c r="Z31" s="207">
        <v>1.149</v>
      </c>
      <c r="AA31" s="59">
        <v>7.604</v>
      </c>
      <c r="AB31" s="207">
        <v>-2.09</v>
      </c>
      <c r="AC31" s="207">
        <v>-0.1120000000000001</v>
      </c>
      <c r="AD31" s="207">
        <v>-0.04899999999999993</v>
      </c>
      <c r="AE31" s="207">
        <v>29.904</v>
      </c>
      <c r="AF31" s="59">
        <v>27.653</v>
      </c>
      <c r="AG31" s="207">
        <v>-3.362</v>
      </c>
      <c r="AH31" s="207">
        <v>-2.7880000000000003</v>
      </c>
      <c r="AI31" s="207">
        <v>-11.467</v>
      </c>
      <c r="AJ31" s="207">
        <v>-6.9609999999999985</v>
      </c>
      <c r="AK31" s="59">
        <v>-24.578</v>
      </c>
      <c r="AL31" s="207">
        <v>7.629</v>
      </c>
      <c r="AM31" s="207">
        <v>-2.2669999999999995</v>
      </c>
      <c r="AN31" s="207">
        <v>-1.742</v>
      </c>
    </row>
    <row r="32" spans="1:40" ht="15">
      <c r="A32" s="16" t="s">
        <v>116</v>
      </c>
      <c r="B32" s="5"/>
      <c r="C32" s="212"/>
      <c r="D32" s="212"/>
      <c r="E32" s="212"/>
      <c r="F32" s="212"/>
      <c r="G32" s="73"/>
      <c r="H32" s="212"/>
      <c r="I32" s="212"/>
      <c r="J32" s="212"/>
      <c r="K32" s="212"/>
      <c r="L32" s="73"/>
      <c r="M32" s="212">
        <v>-0.449</v>
      </c>
      <c r="N32" s="212">
        <v>-0.35900000000000004</v>
      </c>
      <c r="O32" s="212">
        <v>-0.4869999999999999</v>
      </c>
      <c r="P32" s="212">
        <v>-0.5840000000000001</v>
      </c>
      <c r="Q32" s="73">
        <v>-1.879</v>
      </c>
      <c r="R32" s="212">
        <v>-0.323</v>
      </c>
      <c r="S32" s="212">
        <v>-0.694</v>
      </c>
      <c r="T32" s="212">
        <v>-0.752</v>
      </c>
      <c r="U32" s="212">
        <v>-0.772</v>
      </c>
      <c r="V32" s="73">
        <v>-2.541</v>
      </c>
      <c r="W32" s="212">
        <v>-0.839</v>
      </c>
      <c r="X32" s="212">
        <v>-0.5960000000000001</v>
      </c>
      <c r="Y32" s="212">
        <v>-0.8489999999999998</v>
      </c>
      <c r="Z32" s="212">
        <v>-0.0050000000000003375</v>
      </c>
      <c r="AA32" s="73">
        <v>-2.289</v>
      </c>
      <c r="AB32" s="212">
        <v>-0.214</v>
      </c>
      <c r="AC32" s="212">
        <v>-0.528</v>
      </c>
      <c r="AD32" s="212">
        <v>-0.52</v>
      </c>
      <c r="AE32" s="212">
        <v>-0.43799999999999994</v>
      </c>
      <c r="AF32" s="73">
        <v>-1.7</v>
      </c>
      <c r="AG32" s="212">
        <v>-0.3</v>
      </c>
      <c r="AH32" s="212">
        <v>-0.301</v>
      </c>
      <c r="AI32" s="212">
        <v>-0.134</v>
      </c>
      <c r="AJ32" s="212">
        <v>-0.23299999999999998</v>
      </c>
      <c r="AK32" s="73">
        <v>-0.968</v>
      </c>
      <c r="AL32" s="212">
        <v>0.791</v>
      </c>
      <c r="AM32" s="212">
        <v>0.20399999999999996</v>
      </c>
      <c r="AN32" s="212">
        <v>-0.881</v>
      </c>
    </row>
    <row r="33" spans="1:41" ht="15">
      <c r="A33" s="28" t="s">
        <v>117</v>
      </c>
      <c r="B33" s="5"/>
      <c r="C33" s="207">
        <v>3.054</v>
      </c>
      <c r="D33" s="207">
        <v>3.623</v>
      </c>
      <c r="E33" s="207">
        <v>-2.987</v>
      </c>
      <c r="F33" s="207">
        <v>0.688</v>
      </c>
      <c r="G33" s="59">
        <v>4.378</v>
      </c>
      <c r="H33" s="207">
        <v>1.951</v>
      </c>
      <c r="I33" s="207">
        <v>-3.049</v>
      </c>
      <c r="J33" s="207">
        <v>3.126</v>
      </c>
      <c r="K33" s="207">
        <v>8.454</v>
      </c>
      <c r="L33" s="59">
        <v>10.482</v>
      </c>
      <c r="M33" s="207">
        <v>3.741</v>
      </c>
      <c r="N33" s="207">
        <v>1.246</v>
      </c>
      <c r="O33" s="207">
        <v>5.427999999999999</v>
      </c>
      <c r="P33" s="207">
        <v>2.7950000000000017</v>
      </c>
      <c r="Q33" s="59">
        <v>13.21</v>
      </c>
      <c r="R33" s="207">
        <v>1.395</v>
      </c>
      <c r="S33" s="207">
        <v>2.31</v>
      </c>
      <c r="T33" s="207">
        <v>4.039</v>
      </c>
      <c r="U33" s="207">
        <v>1.3279999999999994</v>
      </c>
      <c r="V33" s="59">
        <v>9.072</v>
      </c>
      <c r="W33" s="207">
        <v>0.794</v>
      </c>
      <c r="X33" s="207">
        <v>0.395</v>
      </c>
      <c r="Y33" s="207">
        <v>2.982</v>
      </c>
      <c r="Z33" s="207">
        <v>1.1440000000000001</v>
      </c>
      <c r="AA33" s="59">
        <v>5.315</v>
      </c>
      <c r="AB33" s="207">
        <v>-2.304</v>
      </c>
      <c r="AC33" s="207">
        <v>-0.6400000000000001</v>
      </c>
      <c r="AD33" s="207">
        <v>-0.569</v>
      </c>
      <c r="AE33" s="207">
        <v>29.466</v>
      </c>
      <c r="AF33" s="59">
        <v>25.953</v>
      </c>
      <c r="AG33" s="207">
        <v>-3.662</v>
      </c>
      <c r="AH33" s="207">
        <v>-3.0890000000000004</v>
      </c>
      <c r="AI33" s="207">
        <v>-11.600999999999999</v>
      </c>
      <c r="AJ33" s="207">
        <v>-7.193999999999999</v>
      </c>
      <c r="AK33" s="59">
        <v>-25.546</v>
      </c>
      <c r="AL33" s="207">
        <v>8.42</v>
      </c>
      <c r="AM33" s="207">
        <v>-2.0629999999999997</v>
      </c>
      <c r="AN33" s="207">
        <v>-2.623</v>
      </c>
      <c r="AO33" s="135"/>
    </row>
    <row r="34" spans="2:41" ht="16.2" thickBot="1">
      <c r="B34" s="5"/>
      <c r="G34" s="8"/>
      <c r="L34" s="8"/>
      <c r="Q34" s="8"/>
      <c r="V34" s="8"/>
      <c r="AA34" s="8"/>
      <c r="AF34" s="8"/>
      <c r="AK34" s="8"/>
      <c r="AO34" s="135"/>
    </row>
    <row r="35" spans="1:41" ht="16.2" thickBot="1">
      <c r="A35" s="232" t="s">
        <v>205</v>
      </c>
      <c r="B35" s="24"/>
      <c r="C35" s="233" t="str">
        <f aca="true" t="shared" si="4" ref="C35:F35">C1</f>
        <v>1T15</v>
      </c>
      <c r="D35" s="233" t="str">
        <f t="shared" si="4"/>
        <v>2T15</v>
      </c>
      <c r="E35" s="233" t="str">
        <f t="shared" si="4"/>
        <v>3T15</v>
      </c>
      <c r="F35" s="233" t="str">
        <f t="shared" si="4"/>
        <v>4T15</v>
      </c>
      <c r="G35" s="231">
        <f>G1</f>
        <v>2015</v>
      </c>
      <c r="H35" s="233" t="str">
        <f aca="true" t="shared" si="5" ref="H35:AN35">H1</f>
        <v>1T16</v>
      </c>
      <c r="I35" s="233" t="str">
        <f t="shared" si="5"/>
        <v>2T16</v>
      </c>
      <c r="J35" s="233" t="str">
        <f t="shared" si="5"/>
        <v>3T16</v>
      </c>
      <c r="K35" s="233" t="str">
        <f t="shared" si="5"/>
        <v>4T16</v>
      </c>
      <c r="L35" s="231">
        <f t="shared" si="5"/>
        <v>2016</v>
      </c>
      <c r="M35" s="233" t="str">
        <f t="shared" si="5"/>
        <v>1T17</v>
      </c>
      <c r="N35" s="233" t="str">
        <f t="shared" si="5"/>
        <v>2T17</v>
      </c>
      <c r="O35" s="233" t="str">
        <f t="shared" si="5"/>
        <v>3T17</v>
      </c>
      <c r="P35" s="233" t="str">
        <f t="shared" si="5"/>
        <v>4T17</v>
      </c>
      <c r="Q35" s="231">
        <f t="shared" si="5"/>
        <v>2017</v>
      </c>
      <c r="R35" s="233" t="str">
        <f t="shared" si="5"/>
        <v>1T18</v>
      </c>
      <c r="S35" s="233" t="str">
        <f t="shared" si="5"/>
        <v>2T18</v>
      </c>
      <c r="T35" s="233" t="str">
        <f t="shared" si="5"/>
        <v>3T18</v>
      </c>
      <c r="U35" s="233" t="str">
        <f t="shared" si="5"/>
        <v>4T18</v>
      </c>
      <c r="V35" s="231">
        <f t="shared" si="5"/>
        <v>2018</v>
      </c>
      <c r="W35" s="233" t="str">
        <f t="shared" si="5"/>
        <v>1T19</v>
      </c>
      <c r="X35" s="233" t="str">
        <f t="shared" si="5"/>
        <v>2T19</v>
      </c>
      <c r="Y35" s="233" t="str">
        <f t="shared" si="5"/>
        <v>3T19</v>
      </c>
      <c r="Z35" s="233" t="str">
        <f t="shared" si="5"/>
        <v>4T19</v>
      </c>
      <c r="AA35" s="231">
        <f t="shared" si="5"/>
        <v>2019</v>
      </c>
      <c r="AB35" s="233" t="str">
        <f t="shared" si="5"/>
        <v>1T20</v>
      </c>
      <c r="AC35" s="233" t="str">
        <f t="shared" si="5"/>
        <v>2T20</v>
      </c>
      <c r="AD35" s="233" t="str">
        <f t="shared" si="5"/>
        <v>3T20</v>
      </c>
      <c r="AE35" s="233" t="str">
        <f t="shared" si="5"/>
        <v>4T20</v>
      </c>
      <c r="AF35" s="231">
        <f t="shared" si="5"/>
        <v>2020</v>
      </c>
      <c r="AG35" s="233" t="str">
        <f t="shared" si="5"/>
        <v>1T21</v>
      </c>
      <c r="AH35" s="233" t="str">
        <f t="shared" si="5"/>
        <v>2T21</v>
      </c>
      <c r="AI35" s="233" t="str">
        <f t="shared" si="5"/>
        <v>3T21</v>
      </c>
      <c r="AJ35" s="233" t="str">
        <f t="shared" si="5"/>
        <v>4T21</v>
      </c>
      <c r="AK35" s="231">
        <f t="shared" si="5"/>
        <v>2021</v>
      </c>
      <c r="AL35" s="233" t="str">
        <f t="shared" si="5"/>
        <v>1T22</v>
      </c>
      <c r="AM35" s="233" t="str">
        <f t="shared" si="5"/>
        <v>2T22</v>
      </c>
      <c r="AN35" s="233" t="str">
        <f t="shared" si="5"/>
        <v>3T22</v>
      </c>
      <c r="AO35" s="135"/>
    </row>
    <row r="36" spans="1:41" ht="15">
      <c r="A36" s="35" t="s">
        <v>53</v>
      </c>
      <c r="B36" s="87"/>
      <c r="C36" s="208">
        <v>9.776</v>
      </c>
      <c r="D36" s="208">
        <v>9.044</v>
      </c>
      <c r="E36" s="208">
        <v>14.329</v>
      </c>
      <c r="F36" s="208">
        <v>1.924</v>
      </c>
      <c r="G36" s="68">
        <v>35.06</v>
      </c>
      <c r="H36" s="208">
        <v>7.725</v>
      </c>
      <c r="I36" s="208">
        <v>0.718</v>
      </c>
      <c r="J36" s="208">
        <v>8.948</v>
      </c>
      <c r="K36" s="208">
        <v>12.76</v>
      </c>
      <c r="L36" s="68">
        <v>30.151</v>
      </c>
      <c r="M36" s="208">
        <v>10.703</v>
      </c>
      <c r="N36" s="208">
        <v>7.949999999999999</v>
      </c>
      <c r="O36" s="208">
        <v>14.350999999999999</v>
      </c>
      <c r="P36" s="208">
        <v>12.431000000000004</v>
      </c>
      <c r="Q36" s="68">
        <v>45.435</v>
      </c>
      <c r="R36" s="208">
        <v>8.814</v>
      </c>
      <c r="S36" s="208">
        <v>10.850000000000001</v>
      </c>
      <c r="T36" s="208">
        <v>12.881999999999998</v>
      </c>
      <c r="U36" s="208">
        <v>12.741</v>
      </c>
      <c r="V36" s="68">
        <v>45.287</v>
      </c>
      <c r="W36" s="208">
        <v>13.122</v>
      </c>
      <c r="X36" s="208">
        <v>12.537</v>
      </c>
      <c r="Y36" s="208">
        <v>15.891000000000002</v>
      </c>
      <c r="Z36" s="208">
        <v>10.296</v>
      </c>
      <c r="AA36" s="68">
        <v>51.846</v>
      </c>
      <c r="AB36" s="208">
        <v>11.321</v>
      </c>
      <c r="AC36" s="208">
        <v>15.537</v>
      </c>
      <c r="AD36" s="208">
        <v>15.540000000000003</v>
      </c>
      <c r="AE36" s="208">
        <v>17.351</v>
      </c>
      <c r="AF36" s="68">
        <v>59.749</v>
      </c>
      <c r="AG36" s="208">
        <v>8.517</v>
      </c>
      <c r="AH36" s="208">
        <v>9.448</v>
      </c>
      <c r="AI36" s="208">
        <v>-3.6069999999999993</v>
      </c>
      <c r="AJ36" s="208">
        <v>3.4349999999999987</v>
      </c>
      <c r="AK36" s="68">
        <v>17.793</v>
      </c>
      <c r="AL36" s="208">
        <v>25.638</v>
      </c>
      <c r="AM36" s="208">
        <v>52.92099999999999</v>
      </c>
      <c r="AN36" s="208">
        <v>17.74900000000001</v>
      </c>
      <c r="AO36" s="135"/>
    </row>
    <row r="37" spans="1:41" ht="15">
      <c r="A37" s="1" t="s">
        <v>14</v>
      </c>
      <c r="B37" s="5"/>
      <c r="C37" s="204">
        <v>0.023</v>
      </c>
      <c r="D37" s="204">
        <v>-0.6267506684891266</v>
      </c>
      <c r="E37" s="204">
        <v>0.02375066848912661</v>
      </c>
      <c r="F37" s="204">
        <v>-0.03875866848912642</v>
      </c>
      <c r="G37" s="58">
        <v>-0.6187586684891264</v>
      </c>
      <c r="H37" s="204">
        <v>0.558175</v>
      </c>
      <c r="I37" s="204">
        <v>-1.0433738600000002</v>
      </c>
      <c r="J37" s="204">
        <v>0.42232862</v>
      </c>
      <c r="K37" s="204">
        <v>-0.03050631999999999</v>
      </c>
      <c r="L37" s="58">
        <v>-0.09355155999999999</v>
      </c>
      <c r="M37" s="204">
        <v>1.578292646818892</v>
      </c>
      <c r="N37" s="204">
        <v>-0.2544699489703919</v>
      </c>
      <c r="O37" s="204">
        <v>0.2035018868631826</v>
      </c>
      <c r="P37" s="204">
        <v>-0.9451890895542099</v>
      </c>
      <c r="Q37" s="58">
        <v>0.5821354951574729</v>
      </c>
      <c r="R37" s="204">
        <v>2.7956997124201317</v>
      </c>
      <c r="S37" s="204">
        <v>-0.8313691135082997</v>
      </c>
      <c r="T37" s="204">
        <f>0.450229155168495+4.415</f>
        <v>4.865229155168495</v>
      </c>
      <c r="U37" s="204">
        <f>-2.30402138338127+4.837</f>
        <v>2.53297861661873</v>
      </c>
      <c r="V37" s="58">
        <v>9.362538370699056</v>
      </c>
      <c r="W37" s="204">
        <v>3.0609288155041003</v>
      </c>
      <c r="X37" s="204">
        <v>-1.3386880205850398</v>
      </c>
      <c r="Y37" s="204">
        <v>0.7404386950471379</v>
      </c>
      <c r="Z37" s="204">
        <v>-1.4563164123480097</v>
      </c>
      <c r="AA37" s="216">
        <v>1.0313630776181792</v>
      </c>
      <c r="AB37" s="204">
        <v>1.2060896444510099</v>
      </c>
      <c r="AC37" s="204">
        <v>3.493631418684174</v>
      </c>
      <c r="AD37" s="204">
        <v>1.4438396248238368</v>
      </c>
      <c r="AE37" s="204">
        <v>-9.609651273941044</v>
      </c>
      <c r="AF37" s="58">
        <v>-3.46909058598202</v>
      </c>
      <c r="AG37" s="204">
        <v>4.57379418</v>
      </c>
      <c r="AH37" s="204">
        <v>-1.3677941800000002</v>
      </c>
      <c r="AI37" s="204">
        <v>1.149000000000001</v>
      </c>
      <c r="AJ37" s="204">
        <v>-2.573999999999998</v>
      </c>
      <c r="AK37" s="216">
        <v>1.781000000000006</v>
      </c>
      <c r="AL37" s="204">
        <v>0.8830000000000027</v>
      </c>
      <c r="AM37" s="204">
        <v>-0.3680000000000021</v>
      </c>
      <c r="AN37" s="204">
        <v>0.2795610000000077</v>
      </c>
      <c r="AO37" s="135"/>
    </row>
    <row r="38" spans="1:41" ht="15">
      <c r="A38" s="1" t="s">
        <v>15</v>
      </c>
      <c r="B38" s="5"/>
      <c r="C38" s="204">
        <v>-0.014</v>
      </c>
      <c r="D38" s="204">
        <v>-0.002862000000000975</v>
      </c>
      <c r="E38" s="204">
        <v>0.38486199999999954</v>
      </c>
      <c r="F38" s="204">
        <v>-4.904</v>
      </c>
      <c r="G38" s="58">
        <v>-4.5230000000000015</v>
      </c>
      <c r="H38" s="204">
        <v>-0.7859801199999997</v>
      </c>
      <c r="I38" s="204">
        <v>2.5025556500000015</v>
      </c>
      <c r="J38" s="204">
        <v>-0.5907307700000051</v>
      </c>
      <c r="K38" s="204">
        <v>-0.4977091899999985</v>
      </c>
      <c r="L38" s="58">
        <v>0.6281355700000013</v>
      </c>
      <c r="M38" s="204">
        <v>-0.29548129999999995</v>
      </c>
      <c r="N38" s="204">
        <v>-0.16225302041247275</v>
      </c>
      <c r="O38" s="204">
        <v>-0.3146975752062359</v>
      </c>
      <c r="P38" s="204">
        <v>-0.17393664520623642</v>
      </c>
      <c r="Q38" s="58">
        <v>-0.946368540824945</v>
      </c>
      <c r="R38" s="204">
        <v>-0.25799625520623637</v>
      </c>
      <c r="S38" s="204">
        <v>-0.24899629520623634</v>
      </c>
      <c r="T38" s="204">
        <v>-0.2654550695875272</v>
      </c>
      <c r="U38" s="204">
        <v>-0.16832366000000054</v>
      </c>
      <c r="V38" s="58">
        <v>-0.9407712800000004</v>
      </c>
      <c r="W38" s="204">
        <v>1.99542353</v>
      </c>
      <c r="X38" s="204">
        <v>-0.06507373000000016</v>
      </c>
      <c r="Y38" s="204">
        <v>-0.49238128863715086</v>
      </c>
      <c r="Z38" s="204">
        <v>4.18450259</v>
      </c>
      <c r="AA38" s="216">
        <v>5.59747110136285</v>
      </c>
      <c r="AB38" s="204">
        <v>-4.10374214</v>
      </c>
      <c r="AC38" s="204">
        <v>-10.892470499445384</v>
      </c>
      <c r="AD38" s="204">
        <v>-7.450320214378837</v>
      </c>
      <c r="AE38" s="204">
        <v>-3.1361266820392304</v>
      </c>
      <c r="AF38" s="58">
        <v>-25.579659535863453</v>
      </c>
      <c r="AG38" s="204">
        <v>-2.7843120000000003</v>
      </c>
      <c r="AH38" s="204">
        <v>3.959312</v>
      </c>
      <c r="AI38" s="204">
        <v>16.87488615438129</v>
      </c>
      <c r="AJ38" s="204">
        <v>46.85717518479376</v>
      </c>
      <c r="AK38" s="216">
        <v>64.90706133917504</v>
      </c>
      <c r="AL38" s="204">
        <v>33.63526050479376</v>
      </c>
      <c r="AM38" s="204">
        <v>-21.6</v>
      </c>
      <c r="AN38" s="204">
        <v>3.1430000000000007</v>
      </c>
      <c r="AO38" s="135"/>
    </row>
    <row r="39" spans="1:41" ht="15">
      <c r="A39" s="1" t="s">
        <v>13</v>
      </c>
      <c r="B39" s="5"/>
      <c r="C39" s="204">
        <v>-2.979</v>
      </c>
      <c r="D39" s="204">
        <v>0.33818650788989635</v>
      </c>
      <c r="E39" s="204">
        <v>-3.1441865078898963</v>
      </c>
      <c r="F39" s="204">
        <v>-0.7</v>
      </c>
      <c r="G39" s="58">
        <v>-6.485</v>
      </c>
      <c r="H39" s="204">
        <v>-4.628708718757578</v>
      </c>
      <c r="I39" s="204">
        <v>0.31474012707573457</v>
      </c>
      <c r="J39" s="204">
        <v>16.2747668630596</v>
      </c>
      <c r="K39" s="204">
        <v>14.381576000401571</v>
      </c>
      <c r="L39" s="58">
        <v>26.342374271779345</v>
      </c>
      <c r="M39" s="204">
        <v>-1.605153080614595</v>
      </c>
      <c r="N39" s="204">
        <v>-2.7580144576807757</v>
      </c>
      <c r="O39" s="204">
        <v>-7.164008082532953</v>
      </c>
      <c r="P39" s="204">
        <v>4.4454311205340815</v>
      </c>
      <c r="Q39" s="58">
        <v>-7.081744500294242</v>
      </c>
      <c r="R39" s="204">
        <v>-1.905667413929817</v>
      </c>
      <c r="S39" s="204">
        <v>1.2682002472245033</v>
      </c>
      <c r="T39" s="204">
        <v>-3.6615328332946864</v>
      </c>
      <c r="U39" s="204">
        <v>8.764</v>
      </c>
      <c r="V39" s="58">
        <v>4.464999999999999</v>
      </c>
      <c r="W39" s="204">
        <v>-5.794</v>
      </c>
      <c r="X39" s="204">
        <v>10.652999999999999</v>
      </c>
      <c r="Y39" s="204">
        <v>-14.964</v>
      </c>
      <c r="Z39" s="204">
        <v>25.84</v>
      </c>
      <c r="AA39" s="58">
        <v>15.735</v>
      </c>
      <c r="AB39" s="204">
        <v>-1.477</v>
      </c>
      <c r="AC39" s="204">
        <v>-0.9159999999999997</v>
      </c>
      <c r="AD39" s="204">
        <v>12.870000000000001</v>
      </c>
      <c r="AE39" s="204">
        <v>13.2</v>
      </c>
      <c r="AF39" s="58">
        <v>23.677</v>
      </c>
      <c r="AG39" s="204">
        <v>-13.959</v>
      </c>
      <c r="AH39" s="204">
        <v>13.049</v>
      </c>
      <c r="AI39" s="204">
        <v>-10.54488439</v>
      </c>
      <c r="AJ39" s="204">
        <v>4.5489999999999995</v>
      </c>
      <c r="AK39" s="58">
        <v>-6.905</v>
      </c>
      <c r="AL39" s="204">
        <v>7</v>
      </c>
      <c r="AM39" s="204">
        <v>27.633</v>
      </c>
      <c r="AN39" s="204">
        <v>32.652384</v>
      </c>
      <c r="AO39" s="135"/>
    </row>
    <row r="40" spans="1:41" ht="15">
      <c r="A40" s="1" t="s">
        <v>16</v>
      </c>
      <c r="B40" s="5"/>
      <c r="C40" s="204">
        <v>8.102473555139998</v>
      </c>
      <c r="D40" s="204">
        <v>0</v>
      </c>
      <c r="E40" s="204">
        <v>1.9102055126273225</v>
      </c>
      <c r="F40" s="204">
        <v>-1.4656790677673197</v>
      </c>
      <c r="G40" s="58">
        <v>8.547</v>
      </c>
      <c r="H40" s="204">
        <v>-9.950000000000001E-06</v>
      </c>
      <c r="I40" s="204">
        <v>-0.126</v>
      </c>
      <c r="J40" s="204">
        <v>0</v>
      </c>
      <c r="K40" s="204">
        <v>-0.9399550500000001</v>
      </c>
      <c r="L40" s="58">
        <v>-1.065965</v>
      </c>
      <c r="M40" s="204">
        <v>0</v>
      </c>
      <c r="N40" s="204">
        <v>-1.2924676802416912</v>
      </c>
      <c r="O40" s="204">
        <v>0.28996011</v>
      </c>
      <c r="P40" s="204">
        <v>-4.1510037745706345</v>
      </c>
      <c r="Q40" s="58">
        <v>-5.153511344812325</v>
      </c>
      <c r="R40" s="204">
        <v>0.2852741550000003</v>
      </c>
      <c r="S40" s="204">
        <v>-1.0819774737499985</v>
      </c>
      <c r="T40" s="204">
        <v>-0.5564865406003565</v>
      </c>
      <c r="U40" s="204">
        <v>-0.7784069606496451</v>
      </c>
      <c r="V40" s="58">
        <v>-2.13159682</v>
      </c>
      <c r="W40" s="204">
        <v>0.0954796975592129</v>
      </c>
      <c r="X40" s="204">
        <v>-0.267463989644919</v>
      </c>
      <c r="Y40" s="204">
        <v>0.046651551727224766</v>
      </c>
      <c r="Z40" s="204">
        <v>-2.0179525457434253</v>
      </c>
      <c r="AA40" s="58">
        <v>-2.1432852861019067</v>
      </c>
      <c r="AB40" s="204">
        <v>1.20526065</v>
      </c>
      <c r="AC40" s="204">
        <v>-0.19709500124999924</v>
      </c>
      <c r="AD40" s="204">
        <v>-0.1601728149999997</v>
      </c>
      <c r="AE40" s="204">
        <v>-1.2118271068540967</v>
      </c>
      <c r="AF40" s="58">
        <v>-0.3638342731040955</v>
      </c>
      <c r="AG40" s="204">
        <v>0.349</v>
      </c>
      <c r="AH40" s="204">
        <v>-0.09799999999999998</v>
      </c>
      <c r="AI40" s="204">
        <v>-6.633</v>
      </c>
      <c r="AJ40" s="204">
        <v>-0.49600000000000044</v>
      </c>
      <c r="AK40" s="58">
        <v>-6.878</v>
      </c>
      <c r="AL40" s="204">
        <v>0.073</v>
      </c>
      <c r="AM40" s="204">
        <v>-2.53</v>
      </c>
      <c r="AN40" s="204">
        <v>0</v>
      </c>
      <c r="AO40" s="135"/>
    </row>
    <row r="41" spans="1:41" ht="15">
      <c r="A41" s="1" t="s">
        <v>127</v>
      </c>
      <c r="B41" s="24"/>
      <c r="C41" s="211">
        <v>-0.9361301156946557</v>
      </c>
      <c r="D41" s="211">
        <v>-3.4508244756946547</v>
      </c>
      <c r="E41" s="211">
        <v>-1.1604581171123967</v>
      </c>
      <c r="F41" s="211">
        <v>-1.9455872914982921</v>
      </c>
      <c r="G41" s="58">
        <v>-7.459</v>
      </c>
      <c r="H41" s="211">
        <v>-0.7353005690165451</v>
      </c>
      <c r="I41" s="211">
        <v>-3.7226628478250117</v>
      </c>
      <c r="J41" s="211">
        <v>-0.552888925836097</v>
      </c>
      <c r="K41" s="211">
        <v>-3.6111171531185877</v>
      </c>
      <c r="L41" s="58">
        <v>-8.60089253471551</v>
      </c>
      <c r="M41" s="211">
        <v>-0.6712488372786716</v>
      </c>
      <c r="N41" s="211">
        <v>-3.5312650381302406</v>
      </c>
      <c r="O41" s="211">
        <v>-0.6990330056256111</v>
      </c>
      <c r="P41" s="211">
        <v>-5.016257695898746</v>
      </c>
      <c r="Q41" s="58">
        <v>-9.91780457693327</v>
      </c>
      <c r="R41" s="211">
        <v>-1.0634382554169404</v>
      </c>
      <c r="S41" s="211">
        <v>-3.8571894483144327</v>
      </c>
      <c r="T41" s="211">
        <v>-0.7514279285794156</v>
      </c>
      <c r="U41" s="211">
        <v>-4.34333151165781</v>
      </c>
      <c r="V41" s="58">
        <v>-10.0153871439686</v>
      </c>
      <c r="W41" s="211">
        <v>-1.0885978124810767</v>
      </c>
      <c r="X41" s="211">
        <v>-5.684885415856904</v>
      </c>
      <c r="Y41" s="211">
        <v>-0.621644913856529</v>
      </c>
      <c r="Z41" s="211">
        <v>-3.655359545021515</v>
      </c>
      <c r="AA41" s="58">
        <v>-11.050487687216025</v>
      </c>
      <c r="AB41" s="211">
        <v>-0.6861520738038273</v>
      </c>
      <c r="AC41" s="211">
        <v>-6.66007856190338</v>
      </c>
      <c r="AD41" s="211">
        <v>-1.2090974891169823</v>
      </c>
      <c r="AE41" s="211">
        <v>-6.999876415292661</v>
      </c>
      <c r="AF41" s="58">
        <v>-15.55520454011685</v>
      </c>
      <c r="AG41" s="211">
        <v>-0.612</v>
      </c>
      <c r="AH41" s="211">
        <v>-5.702</v>
      </c>
      <c r="AI41" s="211">
        <v>-0.6470000000000002</v>
      </c>
      <c r="AJ41" s="211">
        <v>-5.32</v>
      </c>
      <c r="AK41" s="58">
        <v>-12.281</v>
      </c>
      <c r="AL41" s="211">
        <v>-3.239</v>
      </c>
      <c r="AM41" s="211">
        <v>-6.528</v>
      </c>
      <c r="AN41" s="211">
        <v>-2.412000000000001</v>
      </c>
      <c r="AO41" s="135"/>
    </row>
    <row r="42" spans="1:41" ht="15">
      <c r="A42" s="28" t="s">
        <v>17</v>
      </c>
      <c r="B42" s="24"/>
      <c r="C42" s="207">
        <v>14.006343439445342</v>
      </c>
      <c r="D42" s="207">
        <v>5.301749363706115</v>
      </c>
      <c r="E42" s="207">
        <v>12.343173556114158</v>
      </c>
      <c r="F42" s="207">
        <v>-7.130025027754738</v>
      </c>
      <c r="G42" s="59">
        <v>24.52124133151088</v>
      </c>
      <c r="H42" s="207">
        <v>2.1931756422258757</v>
      </c>
      <c r="I42" s="207">
        <v>-1.3567409307492757</v>
      </c>
      <c r="J42" s="207">
        <v>24.501475787223516</v>
      </c>
      <c r="K42" s="207">
        <v>22.062288287282982</v>
      </c>
      <c r="L42" s="59">
        <v>47.361100747063844</v>
      </c>
      <c r="M42" s="207">
        <v>9.709409428925623</v>
      </c>
      <c r="N42" s="207">
        <v>-0.04847014543557249</v>
      </c>
      <c r="O42" s="207">
        <v>6.666723333498383</v>
      </c>
      <c r="P42" s="207">
        <v>6.590043915304259</v>
      </c>
      <c r="Q42" s="59">
        <v>22.917706532292698</v>
      </c>
      <c r="R42" s="207">
        <v>8.667871942867135</v>
      </c>
      <c r="S42" s="207">
        <v>6.098667916445539</v>
      </c>
      <c r="T42" s="207">
        <v>12.512326783106507</v>
      </c>
      <c r="U42" s="207">
        <v>18.747916484311276</v>
      </c>
      <c r="V42" s="59">
        <v>46.02678312673045</v>
      </c>
      <c r="W42" s="207">
        <v>11.391234230582235</v>
      </c>
      <c r="X42" s="207">
        <v>15.833888843913133</v>
      </c>
      <c r="Y42" s="207">
        <v>0.6000640442806848</v>
      </c>
      <c r="Z42" s="207">
        <v>33.19087408688705</v>
      </c>
      <c r="AA42" s="59">
        <v>61.0160612056631</v>
      </c>
      <c r="AB42" s="207">
        <v>7.465456080647181</v>
      </c>
      <c r="AC42" s="207">
        <v>0.3649873560854102</v>
      </c>
      <c r="AD42" s="207">
        <v>21.034249106328026</v>
      </c>
      <c r="AE42" s="207">
        <v>9.593518521872987</v>
      </c>
      <c r="AF42" s="59">
        <v>38.45821106493359</v>
      </c>
      <c r="AG42" s="207">
        <v>-3.9155178200000016</v>
      </c>
      <c r="AH42" s="207">
        <v>19.288517820000003</v>
      </c>
      <c r="AI42" s="207">
        <v>-3.4079982356187104</v>
      </c>
      <c r="AJ42" s="207">
        <v>46.45117518479376</v>
      </c>
      <c r="AK42" s="59">
        <v>58.41706133917504</v>
      </c>
      <c r="AL42" s="207">
        <f>SUM(AL36:AL41)</f>
        <v>63.99026050479376</v>
      </c>
      <c r="AM42" s="207">
        <v>49.54303486479375</v>
      </c>
      <c r="AN42" s="207">
        <v>51.41194500000002</v>
      </c>
      <c r="AO42" s="135"/>
    </row>
    <row r="43" spans="1:41" ht="16.2" thickBot="1">
      <c r="A43" s="24"/>
      <c r="B43" s="24"/>
      <c r="C43" s="206"/>
      <c r="D43" s="206"/>
      <c r="E43" s="206"/>
      <c r="F43" s="206"/>
      <c r="G43" s="25"/>
      <c r="H43" s="206"/>
      <c r="I43" s="206"/>
      <c r="J43" s="206"/>
      <c r="K43" s="206"/>
      <c r="L43" s="25"/>
      <c r="M43" s="206"/>
      <c r="N43" s="206"/>
      <c r="O43" s="206"/>
      <c r="P43" s="206"/>
      <c r="Q43" s="25"/>
      <c r="R43" s="206"/>
      <c r="S43" s="206"/>
      <c r="T43" s="45"/>
      <c r="U43" s="206"/>
      <c r="V43" s="25"/>
      <c r="W43" s="206"/>
      <c r="X43" s="206"/>
      <c r="Y43" s="206"/>
      <c r="Z43" s="206"/>
      <c r="AA43" s="25"/>
      <c r="AB43" s="206"/>
      <c r="AC43" s="206"/>
      <c r="AD43" s="206"/>
      <c r="AE43" s="206"/>
      <c r="AF43" s="25"/>
      <c r="AG43" s="206"/>
      <c r="AH43" s="206"/>
      <c r="AI43" s="206"/>
      <c r="AJ43" s="206"/>
      <c r="AK43" s="25"/>
      <c r="AL43" s="206"/>
      <c r="AM43" s="206"/>
      <c r="AN43" s="206"/>
      <c r="AO43" s="135"/>
    </row>
    <row r="44" spans="1:41" ht="16.2" thickBot="1">
      <c r="A44" s="232" t="s">
        <v>206</v>
      </c>
      <c r="C44" s="233" t="str">
        <f aca="true" t="shared" si="6" ref="C44:F44">C1</f>
        <v>1T15</v>
      </c>
      <c r="D44" s="233" t="str">
        <f t="shared" si="6"/>
        <v>2T15</v>
      </c>
      <c r="E44" s="233" t="str">
        <f t="shared" si="6"/>
        <v>3T15</v>
      </c>
      <c r="F44" s="233" t="str">
        <f t="shared" si="6"/>
        <v>4T15</v>
      </c>
      <c r="G44" s="231">
        <f>G1</f>
        <v>2015</v>
      </c>
      <c r="H44" s="233" t="str">
        <f aca="true" t="shared" si="7" ref="H44:AN44">H1</f>
        <v>1T16</v>
      </c>
      <c r="I44" s="233" t="str">
        <f t="shared" si="7"/>
        <v>2T16</v>
      </c>
      <c r="J44" s="233" t="str">
        <f t="shared" si="7"/>
        <v>3T16</v>
      </c>
      <c r="K44" s="233" t="str">
        <f t="shared" si="7"/>
        <v>4T16</v>
      </c>
      <c r="L44" s="231">
        <f t="shared" si="7"/>
        <v>2016</v>
      </c>
      <c r="M44" s="233" t="str">
        <f t="shared" si="7"/>
        <v>1T17</v>
      </c>
      <c r="N44" s="233" t="str">
        <f t="shared" si="7"/>
        <v>2T17</v>
      </c>
      <c r="O44" s="233" t="str">
        <f t="shared" si="7"/>
        <v>3T17</v>
      </c>
      <c r="P44" s="233" t="str">
        <f t="shared" si="7"/>
        <v>4T17</v>
      </c>
      <c r="Q44" s="231">
        <f t="shared" si="7"/>
        <v>2017</v>
      </c>
      <c r="R44" s="233" t="str">
        <f t="shared" si="7"/>
        <v>1T18</v>
      </c>
      <c r="S44" s="233" t="str">
        <f t="shared" si="7"/>
        <v>2T18</v>
      </c>
      <c r="T44" s="233" t="str">
        <f t="shared" si="7"/>
        <v>3T18</v>
      </c>
      <c r="U44" s="233" t="str">
        <f t="shared" si="7"/>
        <v>4T18</v>
      </c>
      <c r="V44" s="231">
        <f t="shared" si="7"/>
        <v>2018</v>
      </c>
      <c r="W44" s="233" t="str">
        <f t="shared" si="7"/>
        <v>1T19</v>
      </c>
      <c r="X44" s="233" t="str">
        <f t="shared" si="7"/>
        <v>2T19</v>
      </c>
      <c r="Y44" s="233" t="str">
        <f t="shared" si="7"/>
        <v>3T19</v>
      </c>
      <c r="Z44" s="233" t="str">
        <f t="shared" si="7"/>
        <v>4T19</v>
      </c>
      <c r="AA44" s="231">
        <f t="shared" si="7"/>
        <v>2019</v>
      </c>
      <c r="AB44" s="233" t="str">
        <f t="shared" si="7"/>
        <v>1T20</v>
      </c>
      <c r="AC44" s="233" t="str">
        <f t="shared" si="7"/>
        <v>2T20</v>
      </c>
      <c r="AD44" s="233" t="str">
        <f t="shared" si="7"/>
        <v>3T20</v>
      </c>
      <c r="AE44" s="233" t="str">
        <f t="shared" si="7"/>
        <v>4T20</v>
      </c>
      <c r="AF44" s="231">
        <f t="shared" si="7"/>
        <v>2020</v>
      </c>
      <c r="AG44" s="233" t="str">
        <f t="shared" si="7"/>
        <v>1T21</v>
      </c>
      <c r="AH44" s="233" t="str">
        <f t="shared" si="7"/>
        <v>2T21</v>
      </c>
      <c r="AI44" s="233" t="str">
        <f t="shared" si="7"/>
        <v>3T21</v>
      </c>
      <c r="AJ44" s="233" t="str">
        <f t="shared" si="7"/>
        <v>4T21</v>
      </c>
      <c r="AK44" s="231">
        <f t="shared" si="7"/>
        <v>2021</v>
      </c>
      <c r="AL44" s="233" t="str">
        <f t="shared" si="7"/>
        <v>1T22</v>
      </c>
      <c r="AM44" s="233" t="str">
        <f t="shared" si="7"/>
        <v>2T22</v>
      </c>
      <c r="AN44" s="233" t="str">
        <f t="shared" si="7"/>
        <v>3T22</v>
      </c>
      <c r="AO44" s="135"/>
    </row>
    <row r="45" spans="1:41" ht="15">
      <c r="A45" s="1" t="s">
        <v>46</v>
      </c>
      <c r="B45" s="5"/>
      <c r="C45" s="204">
        <v>-0.098</v>
      </c>
      <c r="D45" s="204">
        <v>-0.39417899999999995</v>
      </c>
      <c r="E45" s="204">
        <v>-0.09982100000000002</v>
      </c>
      <c r="F45" s="204">
        <v>-0.62</v>
      </c>
      <c r="G45" s="50">
        <v>-1.212</v>
      </c>
      <c r="H45" s="204">
        <v>0.21362899999999996</v>
      </c>
      <c r="I45" s="204">
        <v>-0.024645555015472668</v>
      </c>
      <c r="J45" s="204">
        <v>0.516575</v>
      </c>
      <c r="K45" s="204">
        <v>1.4877968700000002</v>
      </c>
      <c r="L45" s="50">
        <v>2.1933553149845273</v>
      </c>
      <c r="M45" s="204">
        <v>-0.4588810000000001</v>
      </c>
      <c r="N45" s="204">
        <v>-2.053491</v>
      </c>
      <c r="O45" s="204">
        <v>-0.31969019999999926</v>
      </c>
      <c r="P45" s="204">
        <v>1.3380621999999998</v>
      </c>
      <c r="Q45" s="50">
        <v>-1.494</v>
      </c>
      <c r="R45" s="204">
        <v>0.4859406499999994</v>
      </c>
      <c r="S45" s="204">
        <v>0.2123382800000011</v>
      </c>
      <c r="T45" s="204">
        <v>2.0687210699999996</v>
      </c>
      <c r="U45" s="204">
        <v>-0.09200000000000008</v>
      </c>
      <c r="V45" s="50">
        <v>2.675</v>
      </c>
      <c r="W45" s="204">
        <v>-1.936</v>
      </c>
      <c r="X45" s="204">
        <v>-1.0590000000000002</v>
      </c>
      <c r="Y45" s="204">
        <v>0.5609999999999999</v>
      </c>
      <c r="Z45" s="204">
        <v>-1.6109999999999998</v>
      </c>
      <c r="AA45" s="50">
        <v>-4.045</v>
      </c>
      <c r="AB45" s="204">
        <v>-3.653</v>
      </c>
      <c r="AC45" s="204">
        <v>-0.8729999999999998</v>
      </c>
      <c r="AD45" s="204">
        <v>1.069</v>
      </c>
      <c r="AE45" s="204">
        <v>4.537</v>
      </c>
      <c r="AF45" s="50">
        <v>1.08</v>
      </c>
      <c r="AG45" s="204">
        <v>-0.786</v>
      </c>
      <c r="AH45" s="204">
        <v>-5.667999999999999</v>
      </c>
      <c r="AI45" s="204">
        <v>-0.18200000000000038</v>
      </c>
      <c r="AJ45" s="204">
        <v>4.61</v>
      </c>
      <c r="AK45" s="50">
        <v>-2.026</v>
      </c>
      <c r="AL45" s="204">
        <v>1.1</v>
      </c>
      <c r="AM45" s="204">
        <v>-2.284</v>
      </c>
      <c r="AN45" s="204">
        <v>-0.19399999999999995</v>
      </c>
      <c r="AO45" s="135"/>
    </row>
    <row r="46" spans="1:41" ht="15">
      <c r="A46" s="1" t="s">
        <v>47</v>
      </c>
      <c r="B46" s="5"/>
      <c r="C46" s="204">
        <v>-6.458</v>
      </c>
      <c r="D46" s="204">
        <v>2.2489811999560114</v>
      </c>
      <c r="E46" s="204">
        <v>-5.9859811999560115</v>
      </c>
      <c r="F46" s="204">
        <v>3.358</v>
      </c>
      <c r="G46" s="58">
        <v>-6.837</v>
      </c>
      <c r="H46" s="204">
        <v>-3.4649321609421513</v>
      </c>
      <c r="I46" s="204">
        <v>-1.370094900517608</v>
      </c>
      <c r="J46" s="204">
        <v>13.465864723079717</v>
      </c>
      <c r="K46" s="204">
        <v>11.95137042276478</v>
      </c>
      <c r="L46" s="58">
        <v>20.582208084384735</v>
      </c>
      <c r="M46" s="204">
        <v>-3.5121962867771117</v>
      </c>
      <c r="N46" s="204">
        <v>1.4191740977218528</v>
      </c>
      <c r="O46" s="204">
        <v>-7.021192213974003</v>
      </c>
      <c r="P46" s="204">
        <v>1.2680153567338595</v>
      </c>
      <c r="Q46" s="58">
        <v>-7.8461990462954025</v>
      </c>
      <c r="R46" s="204">
        <v>1.1514523644385248</v>
      </c>
      <c r="S46" s="204">
        <v>-0.004234808918610167</v>
      </c>
      <c r="T46" s="204">
        <v>-6.120217555519915</v>
      </c>
      <c r="U46" s="204">
        <v>8.387</v>
      </c>
      <c r="V46" s="58">
        <v>3.414</v>
      </c>
      <c r="W46" s="204">
        <v>-1.843</v>
      </c>
      <c r="X46" s="204">
        <v>6.703</v>
      </c>
      <c r="Y46" s="204">
        <v>-13.137</v>
      </c>
      <c r="Z46" s="204">
        <v>22.664</v>
      </c>
      <c r="AA46" s="58">
        <v>14.387</v>
      </c>
      <c r="AB46" s="204">
        <v>2.253</v>
      </c>
      <c r="AC46" s="204">
        <v>-9.655999999999999</v>
      </c>
      <c r="AD46" s="204">
        <v>-1.553</v>
      </c>
      <c r="AE46" s="204">
        <v>6.177999999999999</v>
      </c>
      <c r="AF46" s="58">
        <v>-2.778</v>
      </c>
      <c r="AG46" s="204">
        <v>-6.766</v>
      </c>
      <c r="AH46" s="204">
        <v>12.008</v>
      </c>
      <c r="AI46" s="204">
        <v>1.439</v>
      </c>
      <c r="AJ46" s="204">
        <v>-12.18</v>
      </c>
      <c r="AK46" s="58">
        <v>-5.499</v>
      </c>
      <c r="AL46" s="204">
        <v>18.052</v>
      </c>
      <c r="AM46" s="204">
        <v>-7.824</v>
      </c>
      <c r="AN46" s="204">
        <v>-4.2</v>
      </c>
      <c r="AO46" s="135"/>
    </row>
    <row r="47" spans="1:41" ht="15">
      <c r="A47" s="1" t="s">
        <v>52</v>
      </c>
      <c r="B47" s="5"/>
      <c r="C47" s="204">
        <v>0</v>
      </c>
      <c r="D47" s="204">
        <v>0</v>
      </c>
      <c r="E47" s="204">
        <v>0</v>
      </c>
      <c r="F47" s="204">
        <v>0</v>
      </c>
      <c r="G47" s="58">
        <v>0</v>
      </c>
      <c r="H47" s="204">
        <v>0</v>
      </c>
      <c r="I47" s="204">
        <v>0</v>
      </c>
      <c r="J47" s="204">
        <v>0</v>
      </c>
      <c r="K47" s="204">
        <v>0</v>
      </c>
      <c r="L47" s="58">
        <v>0</v>
      </c>
      <c r="M47" s="204">
        <v>0</v>
      </c>
      <c r="N47" s="204">
        <v>0</v>
      </c>
      <c r="O47" s="204">
        <v>0</v>
      </c>
      <c r="P47" s="204">
        <v>0</v>
      </c>
      <c r="Q47" s="58">
        <v>0</v>
      </c>
      <c r="R47" s="204">
        <v>0</v>
      </c>
      <c r="S47" s="204">
        <v>0</v>
      </c>
      <c r="T47" s="204">
        <v>0</v>
      </c>
      <c r="U47" s="204">
        <v>0</v>
      </c>
      <c r="V47" s="58">
        <v>0</v>
      </c>
      <c r="W47" s="204">
        <v>0</v>
      </c>
      <c r="X47" s="204">
        <v>0</v>
      </c>
      <c r="Y47" s="204">
        <v>0</v>
      </c>
      <c r="Z47" s="204">
        <v>0</v>
      </c>
      <c r="AA47" s="58">
        <v>0</v>
      </c>
      <c r="AB47" s="204">
        <v>0</v>
      </c>
      <c r="AC47" s="204">
        <v>0</v>
      </c>
      <c r="AD47" s="204">
        <v>0</v>
      </c>
      <c r="AE47" s="204">
        <v>0</v>
      </c>
      <c r="AF47" s="58">
        <v>0</v>
      </c>
      <c r="AG47" s="204">
        <v>0</v>
      </c>
      <c r="AH47" s="204">
        <v>0</v>
      </c>
      <c r="AI47" s="204">
        <v>-0.14988439</v>
      </c>
      <c r="AJ47" s="204">
        <v>0.149</v>
      </c>
      <c r="AK47" s="58">
        <v>0</v>
      </c>
      <c r="AL47" s="204">
        <v>0</v>
      </c>
      <c r="AM47" s="204">
        <v>0</v>
      </c>
      <c r="AN47" s="204">
        <v>-2.017616</v>
      </c>
      <c r="AO47" s="135"/>
    </row>
    <row r="48" spans="1:41" ht="15">
      <c r="A48" s="1" t="s">
        <v>51</v>
      </c>
      <c r="B48" s="5"/>
      <c r="C48" s="211">
        <v>3.577</v>
      </c>
      <c r="D48" s="211">
        <v>-1.5166156920661151</v>
      </c>
      <c r="E48" s="211">
        <v>2.9</v>
      </c>
      <c r="F48" s="211">
        <v>-3.438</v>
      </c>
      <c r="G48" s="58">
        <v>1.564</v>
      </c>
      <c r="H48" s="211">
        <v>-1.3774055578154267</v>
      </c>
      <c r="I48" s="211">
        <v>1.709480582608815</v>
      </c>
      <c r="J48" s="211">
        <v>2.2923271399799012</v>
      </c>
      <c r="K48" s="211">
        <v>0.9424087076367923</v>
      </c>
      <c r="L48" s="58">
        <v>3.566810872410082</v>
      </c>
      <c r="M48" s="211">
        <v>2.365924206162517</v>
      </c>
      <c r="N48" s="211">
        <v>-2.123697555402629</v>
      </c>
      <c r="O48" s="211">
        <v>0.17687433144105066</v>
      </c>
      <c r="P48" s="211">
        <v>1.8391887638002222</v>
      </c>
      <c r="Q48" s="58">
        <v>2.258289746001161</v>
      </c>
      <c r="R48" s="211">
        <v>-3.5430604283683413</v>
      </c>
      <c r="S48" s="211">
        <v>1.0600967761431122</v>
      </c>
      <c r="T48" s="211">
        <v>0.3899636522252292</v>
      </c>
      <c r="U48" s="211">
        <v>0.46899999999999986</v>
      </c>
      <c r="V48" s="58">
        <v>-1.624</v>
      </c>
      <c r="W48" s="211">
        <v>-2.015</v>
      </c>
      <c r="X48" s="211">
        <v>5.009</v>
      </c>
      <c r="Y48" s="211">
        <v>-2.3880000000000003</v>
      </c>
      <c r="Z48" s="211">
        <v>4.787</v>
      </c>
      <c r="AA48" s="58">
        <v>5.393</v>
      </c>
      <c r="AB48" s="211">
        <v>-0.077</v>
      </c>
      <c r="AC48" s="211">
        <v>9.613</v>
      </c>
      <c r="AD48" s="211">
        <v>13.354000000000001</v>
      </c>
      <c r="AE48" s="211">
        <v>2.4849999999999994</v>
      </c>
      <c r="AF48" s="58">
        <v>25.375</v>
      </c>
      <c r="AG48" s="211">
        <v>-6.407</v>
      </c>
      <c r="AH48" s="211">
        <v>6.709</v>
      </c>
      <c r="AI48" s="211">
        <v>-11.652</v>
      </c>
      <c r="AJ48" s="211">
        <v>11.969999999999999</v>
      </c>
      <c r="AK48" s="58">
        <v>0.62</v>
      </c>
      <c r="AL48" s="211">
        <v>-12.125</v>
      </c>
      <c r="AM48" s="211">
        <v>37.732</v>
      </c>
      <c r="AN48" s="211">
        <v>39.072</v>
      </c>
      <c r="AO48" s="135"/>
    </row>
    <row r="49" spans="1:40" ht="15">
      <c r="A49" s="28" t="s">
        <v>13</v>
      </c>
      <c r="B49" s="5"/>
      <c r="C49" s="207">
        <v>-2.979</v>
      </c>
      <c r="D49" s="207">
        <v>0.33818650788989646</v>
      </c>
      <c r="E49" s="207">
        <v>-3.1</v>
      </c>
      <c r="F49" s="207">
        <v>-0.7000000000000002</v>
      </c>
      <c r="G49" s="59">
        <v>-6.484999999999999</v>
      </c>
      <c r="H49" s="207">
        <v>-4.628708718757578</v>
      </c>
      <c r="I49" s="207">
        <v>0.3147401270757344</v>
      </c>
      <c r="J49" s="207">
        <v>16.274766863059618</v>
      </c>
      <c r="K49" s="207">
        <v>14.381576000401573</v>
      </c>
      <c r="L49" s="59">
        <v>26.34237427177934</v>
      </c>
      <c r="M49" s="207">
        <v>-1.6051530806145946</v>
      </c>
      <c r="N49" s="207">
        <v>-2.7580144576807766</v>
      </c>
      <c r="O49" s="207">
        <v>-7.164008082532952</v>
      </c>
      <c r="P49" s="207">
        <v>4.445266320534081</v>
      </c>
      <c r="Q49" s="59">
        <v>-7.081909300294242</v>
      </c>
      <c r="R49" s="207">
        <v>-1.905667413929817</v>
      </c>
      <c r="S49" s="207">
        <v>1.268200247224503</v>
      </c>
      <c r="T49" s="207">
        <v>-3.661532833294686</v>
      </c>
      <c r="U49" s="207">
        <v>8.764</v>
      </c>
      <c r="V49" s="59">
        <v>4.465</v>
      </c>
      <c r="W49" s="207">
        <v>-5.7940000000000005</v>
      </c>
      <c r="X49" s="207">
        <v>10.653</v>
      </c>
      <c r="Y49" s="207">
        <v>-14.964</v>
      </c>
      <c r="Z49" s="207">
        <v>25.84</v>
      </c>
      <c r="AA49" s="59">
        <v>15.735</v>
      </c>
      <c r="AB49" s="207">
        <v>-1.4769999999999999</v>
      </c>
      <c r="AC49" s="207">
        <v>-0.9159999999999986</v>
      </c>
      <c r="AD49" s="207">
        <v>12.870000000000001</v>
      </c>
      <c r="AE49" s="207">
        <v>13.2</v>
      </c>
      <c r="AF49" s="59">
        <v>23.677</v>
      </c>
      <c r="AG49" s="207">
        <v>-13.959</v>
      </c>
      <c r="AH49" s="207">
        <v>13.049</v>
      </c>
      <c r="AI49" s="207">
        <v>-10.54488439</v>
      </c>
      <c r="AJ49" s="207">
        <v>4.5489999999999995</v>
      </c>
      <c r="AK49" s="59">
        <v>-6.904999999999999</v>
      </c>
      <c r="AL49" s="207">
        <v>7.027000000000001</v>
      </c>
      <c r="AM49" s="207">
        <v>27.633</v>
      </c>
      <c r="AN49" s="207">
        <v>32.660384</v>
      </c>
    </row>
    <row r="50" spans="1:40" ht="16.2" thickBot="1">
      <c r="A50" s="24"/>
      <c r="B50" s="87"/>
      <c r="C50" s="206"/>
      <c r="D50" s="206"/>
      <c r="E50" s="206"/>
      <c r="F50" s="206"/>
      <c r="G50" s="25"/>
      <c r="H50" s="206"/>
      <c r="I50" s="206"/>
      <c r="J50" s="206"/>
      <c r="K50" s="206"/>
      <c r="L50" s="25"/>
      <c r="M50" s="206"/>
      <c r="N50" s="206"/>
      <c r="O50" s="206"/>
      <c r="P50" s="206"/>
      <c r="Q50" s="25"/>
      <c r="R50" s="206"/>
      <c r="S50" s="206"/>
      <c r="T50" s="206"/>
      <c r="U50" s="206"/>
      <c r="V50" s="25"/>
      <c r="W50" s="206"/>
      <c r="X50" s="206"/>
      <c r="Y50" s="206"/>
      <c r="Z50" s="206"/>
      <c r="AA50" s="25"/>
      <c r="AB50" s="206"/>
      <c r="AC50" s="206"/>
      <c r="AD50" s="206"/>
      <c r="AE50" s="206"/>
      <c r="AF50" s="25"/>
      <c r="AG50" s="206"/>
      <c r="AH50" s="206"/>
      <c r="AI50" s="206"/>
      <c r="AJ50" s="206"/>
      <c r="AK50" s="25"/>
      <c r="AL50" s="206"/>
      <c r="AM50" s="206"/>
      <c r="AN50" s="206"/>
    </row>
    <row r="51" spans="1:40" ht="16.2" thickBot="1">
      <c r="A51" s="232" t="s">
        <v>207</v>
      </c>
      <c r="B51" s="89"/>
      <c r="C51" s="233" t="str">
        <f aca="true" t="shared" si="8" ref="C51:F51">C1</f>
        <v>1T15</v>
      </c>
      <c r="D51" s="233" t="str">
        <f t="shared" si="8"/>
        <v>2T15</v>
      </c>
      <c r="E51" s="233" t="str">
        <f t="shared" si="8"/>
        <v>3T15</v>
      </c>
      <c r="F51" s="233" t="str">
        <f t="shared" si="8"/>
        <v>4T15</v>
      </c>
      <c r="G51" s="231">
        <f>G1</f>
        <v>2015</v>
      </c>
      <c r="H51" s="233" t="str">
        <f aca="true" t="shared" si="9" ref="H51:AN51">H1</f>
        <v>1T16</v>
      </c>
      <c r="I51" s="233" t="str">
        <f t="shared" si="9"/>
        <v>2T16</v>
      </c>
      <c r="J51" s="233" t="str">
        <f t="shared" si="9"/>
        <v>3T16</v>
      </c>
      <c r="K51" s="233" t="str">
        <f t="shared" si="9"/>
        <v>4T16</v>
      </c>
      <c r="L51" s="231">
        <f t="shared" si="9"/>
        <v>2016</v>
      </c>
      <c r="M51" s="233" t="str">
        <f t="shared" si="9"/>
        <v>1T17</v>
      </c>
      <c r="N51" s="233" t="str">
        <f t="shared" si="9"/>
        <v>2T17</v>
      </c>
      <c r="O51" s="233" t="str">
        <f t="shared" si="9"/>
        <v>3T17</v>
      </c>
      <c r="P51" s="233" t="str">
        <f t="shared" si="9"/>
        <v>4T17</v>
      </c>
      <c r="Q51" s="231">
        <f t="shared" si="9"/>
        <v>2017</v>
      </c>
      <c r="R51" s="233" t="str">
        <f t="shared" si="9"/>
        <v>1T18</v>
      </c>
      <c r="S51" s="233" t="str">
        <f t="shared" si="9"/>
        <v>2T18</v>
      </c>
      <c r="T51" s="233" t="str">
        <f t="shared" si="9"/>
        <v>3T18</v>
      </c>
      <c r="U51" s="233" t="str">
        <f t="shared" si="9"/>
        <v>4T18</v>
      </c>
      <c r="V51" s="231">
        <f t="shared" si="9"/>
        <v>2018</v>
      </c>
      <c r="W51" s="233" t="str">
        <f t="shared" si="9"/>
        <v>1T19</v>
      </c>
      <c r="X51" s="233" t="str">
        <f t="shared" si="9"/>
        <v>2T19</v>
      </c>
      <c r="Y51" s="233" t="str">
        <f t="shared" si="9"/>
        <v>3T19</v>
      </c>
      <c r="Z51" s="233" t="str">
        <f t="shared" si="9"/>
        <v>4T19</v>
      </c>
      <c r="AA51" s="231">
        <f t="shared" si="9"/>
        <v>2019</v>
      </c>
      <c r="AB51" s="233" t="str">
        <f t="shared" si="9"/>
        <v>1T20</v>
      </c>
      <c r="AC51" s="233" t="str">
        <f t="shared" si="9"/>
        <v>2T20</v>
      </c>
      <c r="AD51" s="233" t="str">
        <f t="shared" si="9"/>
        <v>3T20</v>
      </c>
      <c r="AE51" s="233" t="str">
        <f t="shared" si="9"/>
        <v>4T20</v>
      </c>
      <c r="AF51" s="231">
        <f t="shared" si="9"/>
        <v>2020</v>
      </c>
      <c r="AG51" s="233" t="str">
        <f t="shared" si="9"/>
        <v>1T21</v>
      </c>
      <c r="AH51" s="233" t="str">
        <f t="shared" si="9"/>
        <v>2T21</v>
      </c>
      <c r="AI51" s="233" t="str">
        <f t="shared" si="9"/>
        <v>3T21</v>
      </c>
      <c r="AJ51" s="233" t="str">
        <f t="shared" si="9"/>
        <v>4T21</v>
      </c>
      <c r="AK51" s="231">
        <f t="shared" si="9"/>
        <v>2021</v>
      </c>
      <c r="AL51" s="233" t="str">
        <f t="shared" si="9"/>
        <v>1T22</v>
      </c>
      <c r="AM51" s="233" t="str">
        <f t="shared" si="9"/>
        <v>2T22</v>
      </c>
      <c r="AN51" s="233" t="str">
        <f t="shared" si="9"/>
        <v>3T22</v>
      </c>
    </row>
    <row r="52" spans="1:40" ht="15">
      <c r="A52" s="1" t="s">
        <v>96</v>
      </c>
      <c r="B52" s="5"/>
      <c r="C52" s="211">
        <v>-1.549</v>
      </c>
      <c r="D52" s="211">
        <v>-0.40664100000000003</v>
      </c>
      <c r="E52" s="211">
        <v>-0.6901060000000001</v>
      </c>
      <c r="F52" s="211">
        <v>-1.1199999999999999</v>
      </c>
      <c r="G52" s="50">
        <v>-5.265747</v>
      </c>
      <c r="H52" s="211">
        <v>-0.55</v>
      </c>
      <c r="I52" s="211">
        <v>-0.55</v>
      </c>
      <c r="J52" s="211">
        <v>-1.3042093199999998</v>
      </c>
      <c r="K52" s="211">
        <v>-3.4149031699999997</v>
      </c>
      <c r="L52" s="50">
        <v>-5.88403559</v>
      </c>
      <c r="M52" s="211">
        <v>-1.2708647600000003</v>
      </c>
      <c r="N52" s="211">
        <v>-0.42224397999999996</v>
      </c>
      <c r="O52" s="211">
        <v>-1.14072351</v>
      </c>
      <c r="P52" s="211">
        <v>-1.1108688000000002</v>
      </c>
      <c r="Q52" s="50">
        <v>-3.9447010500000004</v>
      </c>
      <c r="R52" s="211">
        <v>-0.5957076800000001</v>
      </c>
      <c r="S52" s="211">
        <v>-0.89065598</v>
      </c>
      <c r="T52" s="211">
        <v>-1.56268125</v>
      </c>
      <c r="U52" s="211">
        <v>-1.2202020600000043</v>
      </c>
      <c r="V52" s="50">
        <v>-4.269246970000005</v>
      </c>
      <c r="W52" s="211">
        <v>-1.715</v>
      </c>
      <c r="X52" s="211">
        <v>-1.663508477446192</v>
      </c>
      <c r="Y52" s="211">
        <v>-2.84718416610416</v>
      </c>
      <c r="Z52" s="211">
        <v>-2.582142963367801</v>
      </c>
      <c r="AA52" s="50">
        <v>-8.788</v>
      </c>
      <c r="AB52" s="211">
        <v>-1.417</v>
      </c>
      <c r="AC52" s="211">
        <v>-0.9931696602113738</v>
      </c>
      <c r="AD52" s="211">
        <v>-1.54374927223682</v>
      </c>
      <c r="AE52" s="211">
        <v>-1.1550810675518066</v>
      </c>
      <c r="AF52" s="50">
        <v>-5.111</v>
      </c>
      <c r="AG52" s="211">
        <v>-1.582</v>
      </c>
      <c r="AH52" s="211">
        <v>-0.694</v>
      </c>
      <c r="AI52" s="211">
        <v>-0.522</v>
      </c>
      <c r="AJ52" s="211">
        <v>-0.545</v>
      </c>
      <c r="AK52" s="50">
        <v>-3.343</v>
      </c>
      <c r="AL52" s="211">
        <v>-0.6705174765188685</v>
      </c>
      <c r="AM52" s="211">
        <v>-0.43126382310278977</v>
      </c>
      <c r="AN52" s="211">
        <v>-0.5246198714976025</v>
      </c>
    </row>
    <row r="53" spans="1:40" ht="15">
      <c r="A53" s="1" t="s">
        <v>174</v>
      </c>
      <c r="B53" s="5"/>
      <c r="C53" s="211"/>
      <c r="D53" s="211"/>
      <c r="E53" s="211"/>
      <c r="F53" s="211"/>
      <c r="G53" s="58"/>
      <c r="H53" s="211"/>
      <c r="I53" s="211"/>
      <c r="J53" s="211"/>
      <c r="K53" s="211"/>
      <c r="L53" s="58"/>
      <c r="M53" s="211"/>
      <c r="N53" s="211"/>
      <c r="O53" s="211"/>
      <c r="P53" s="211"/>
      <c r="Q53" s="58"/>
      <c r="R53" s="211">
        <v>-0.24824602999999998</v>
      </c>
      <c r="S53" s="211">
        <v>-0.34329539000000003</v>
      </c>
      <c r="T53" s="211">
        <v>-0.8549670800000001</v>
      </c>
      <c r="U53" s="211">
        <v>-1.3873264399999998</v>
      </c>
      <c r="V53" s="58">
        <v>-2.83383494</v>
      </c>
      <c r="W53" s="211">
        <v>-1.533648340537446</v>
      </c>
      <c r="X53" s="211">
        <v>-2.101930985547339</v>
      </c>
      <c r="Y53" s="211">
        <v>-2.422018193631417</v>
      </c>
      <c r="Z53" s="211">
        <v>-2.100131599943746</v>
      </c>
      <c r="AA53" s="58">
        <v>-8.17</v>
      </c>
      <c r="AB53" s="211">
        <v>-1.93</v>
      </c>
      <c r="AC53" s="211">
        <v>-0.273107006735541</v>
      </c>
      <c r="AD53" s="211">
        <v>-0.6606260589068214</v>
      </c>
      <c r="AE53" s="211">
        <v>-0.5414572035212852</v>
      </c>
      <c r="AF53" s="58">
        <v>-3.4051902691636475</v>
      </c>
      <c r="AG53" s="211">
        <v>-0.875</v>
      </c>
      <c r="AH53" s="211">
        <v>-0.375</v>
      </c>
      <c r="AI53" s="211">
        <v>-1.1</v>
      </c>
      <c r="AJ53" s="211">
        <v>-0.5731644802613347</v>
      </c>
      <c r="AK53" s="58">
        <v>-2.9231644802613346</v>
      </c>
      <c r="AL53" s="211">
        <v>-0.3662178661488024</v>
      </c>
      <c r="AM53" s="211">
        <v>-0.29084134223840796</v>
      </c>
      <c r="AN53" s="211">
        <v>-0.4201413508281488</v>
      </c>
    </row>
    <row r="54" spans="1:40" ht="15">
      <c r="A54" s="1" t="s">
        <v>50</v>
      </c>
      <c r="B54" s="88"/>
      <c r="C54" s="211"/>
      <c r="D54" s="211">
        <v>0</v>
      </c>
      <c r="E54" s="211">
        <v>0</v>
      </c>
      <c r="F54" s="211">
        <v>0</v>
      </c>
      <c r="G54" s="58">
        <v>0</v>
      </c>
      <c r="H54" s="211">
        <v>0</v>
      </c>
      <c r="I54" s="211">
        <v>0</v>
      </c>
      <c r="J54" s="211">
        <v>0</v>
      </c>
      <c r="K54" s="211">
        <v>-22.506</v>
      </c>
      <c r="L54" s="58">
        <v>-22.506</v>
      </c>
      <c r="M54" s="211">
        <v>-0.10035212999999997</v>
      </c>
      <c r="N54" s="211">
        <v>-0.3931924800000002</v>
      </c>
      <c r="O54" s="211">
        <v>-29.980840029999996</v>
      </c>
      <c r="P54" s="211">
        <v>-9.6341312</v>
      </c>
      <c r="Q54" s="58">
        <v>-40.108298950000005</v>
      </c>
      <c r="R54" s="211">
        <v>-9.337046290000002</v>
      </c>
      <c r="S54" s="211">
        <v>-49.210048629999996</v>
      </c>
      <c r="T54" s="211">
        <v>-30.565101669999997</v>
      </c>
      <c r="U54" s="211">
        <v>-139.2</v>
      </c>
      <c r="V54" s="58">
        <v>-228.3</v>
      </c>
      <c r="W54" s="211">
        <v>-61.167806320791854</v>
      </c>
      <c r="X54" s="211">
        <f>-36.4135605370065-0.023</f>
        <v>-36.4365605370065</v>
      </c>
      <c r="Y54" s="211">
        <v>-11.97904320323155</v>
      </c>
      <c r="Z54" s="211">
        <v>-18.1014421735848</v>
      </c>
      <c r="AA54" s="58">
        <v>-127.69</v>
      </c>
      <c r="AB54" s="211">
        <v>-32.204</v>
      </c>
      <c r="AC54" s="211">
        <v>-3.2339812271300827</v>
      </c>
      <c r="AD54" s="211">
        <v>-11.302956181178953</v>
      </c>
      <c r="AE54" s="211">
        <v>-12.457786145615259</v>
      </c>
      <c r="AF54" s="58">
        <v>-59.198723553924296</v>
      </c>
      <c r="AG54" s="211">
        <v>-4.083</v>
      </c>
      <c r="AH54" s="211">
        <v>-2.544</v>
      </c>
      <c r="AI54" s="211">
        <v>-2.3</v>
      </c>
      <c r="AJ54" s="211">
        <v>-3.3297381585574892</v>
      </c>
      <c r="AK54" s="58">
        <v>-12.25673815855749</v>
      </c>
      <c r="AL54" s="211">
        <v>-1.1538746573323293</v>
      </c>
      <c r="AM54" s="211">
        <v>-1.895894834658802</v>
      </c>
      <c r="AN54" s="211">
        <v>-0.6892387776742487</v>
      </c>
    </row>
    <row r="55" spans="1:40" ht="15">
      <c r="A55" s="1" t="s">
        <v>103</v>
      </c>
      <c r="B55" s="87"/>
      <c r="C55" s="211"/>
      <c r="D55" s="211">
        <v>0</v>
      </c>
      <c r="E55" s="211">
        <v>0</v>
      </c>
      <c r="F55" s="211">
        <v>0</v>
      </c>
      <c r="G55" s="58">
        <v>0</v>
      </c>
      <c r="H55" s="211">
        <v>-0.025</v>
      </c>
      <c r="I55" s="211">
        <v>0.154</v>
      </c>
      <c r="J55" s="211">
        <v>0</v>
      </c>
      <c r="K55" s="211">
        <v>-4.421725080000002</v>
      </c>
      <c r="L55" s="58">
        <v>-4.29272508</v>
      </c>
      <c r="M55" s="211">
        <v>0.045</v>
      </c>
      <c r="N55" s="211">
        <v>1.0470000000000002</v>
      </c>
      <c r="O55" s="211">
        <v>1.588</v>
      </c>
      <c r="P55" s="211">
        <v>1.9809999999999994</v>
      </c>
      <c r="Q55" s="58">
        <v>4.661</v>
      </c>
      <c r="R55" s="211">
        <v>1.131</v>
      </c>
      <c r="S55" s="211">
        <v>0.42900000000000005</v>
      </c>
      <c r="T55" s="211">
        <v>0.2609999999999999</v>
      </c>
      <c r="U55" s="211">
        <v>-0.004000000000021098</v>
      </c>
      <c r="V55" s="58">
        <v>1.8169999999999789</v>
      </c>
      <c r="W55" s="211">
        <v>-0.022</v>
      </c>
      <c r="X55" s="211">
        <v>-0.022</v>
      </c>
      <c r="Y55" s="211">
        <v>-0.037</v>
      </c>
      <c r="Z55" s="211">
        <v>-6.361</v>
      </c>
      <c r="AA55" s="58">
        <v>-6.423</v>
      </c>
      <c r="AB55" s="211">
        <v>0.008</v>
      </c>
      <c r="AC55" s="211">
        <v>-0.001</v>
      </c>
      <c r="AD55" s="211">
        <v>0.003</v>
      </c>
      <c r="AE55" s="211">
        <v>-0.002</v>
      </c>
      <c r="AF55" s="58">
        <v>0</v>
      </c>
      <c r="AG55" s="211">
        <v>0</v>
      </c>
      <c r="AH55" s="211">
        <v>-0.098</v>
      </c>
      <c r="AI55" s="211">
        <v>0</v>
      </c>
      <c r="AJ55" s="211">
        <v>0.1</v>
      </c>
      <c r="AK55" s="58">
        <v>0.0020000000000000018</v>
      </c>
      <c r="AL55" s="211">
        <v>-0.003</v>
      </c>
      <c r="AM55" s="211">
        <v>0.003</v>
      </c>
      <c r="AN55" s="211">
        <v>0</v>
      </c>
    </row>
    <row r="56" spans="1:40" ht="15">
      <c r="A56" s="36" t="s">
        <v>18</v>
      </c>
      <c r="B56" s="19"/>
      <c r="C56" s="209">
        <v>-1.549</v>
      </c>
      <c r="D56" s="209">
        <v>-0.40664100000000003</v>
      </c>
      <c r="E56" s="209">
        <v>-0.6901060000000001</v>
      </c>
      <c r="F56" s="209">
        <v>-1.1199999999999999</v>
      </c>
      <c r="G56" s="69">
        <v>-5.265747</v>
      </c>
      <c r="H56" s="209">
        <v>-0.5750000000000001</v>
      </c>
      <c r="I56" s="209">
        <v>-0.396</v>
      </c>
      <c r="J56" s="209">
        <v>-1.3042093199999998</v>
      </c>
      <c r="K56" s="209">
        <v>-30.34262825</v>
      </c>
      <c r="L56" s="69">
        <v>-32.68276067</v>
      </c>
      <c r="M56" s="209">
        <v>-1.3262168900000002</v>
      </c>
      <c r="N56" s="209">
        <v>0.23156354</v>
      </c>
      <c r="O56" s="209">
        <v>-29.533563539999996</v>
      </c>
      <c r="P56" s="209">
        <v>-8.764000000000001</v>
      </c>
      <c r="Q56" s="69">
        <v>-39.392</v>
      </c>
      <c r="R56" s="209">
        <v>-9.049999999999999</v>
      </c>
      <c r="S56" s="209">
        <v>-50.016999999999996</v>
      </c>
      <c r="T56" s="209">
        <v>-32.72174999999999</v>
      </c>
      <c r="U56" s="209">
        <v>-141.8</v>
      </c>
      <c r="V56" s="69">
        <v>-233.6</v>
      </c>
      <c r="W56" s="209">
        <v>-64.417</v>
      </c>
      <c r="X56" s="193">
        <f>SUM(X52:X55)</f>
        <v>-40.22400000000003</v>
      </c>
      <c r="Y56" s="209">
        <v>-17.285245562967127</v>
      </c>
      <c r="Z56" s="209">
        <v>-29.14471673689635</v>
      </c>
      <c r="AA56" s="69">
        <v>-151.071</v>
      </c>
      <c r="AB56" s="209">
        <v>-35.543</v>
      </c>
      <c r="AC56" s="209">
        <v>-4.501257894076997</v>
      </c>
      <c r="AD56" s="209">
        <v>-13.504331512322594</v>
      </c>
      <c r="AE56" s="209">
        <v>-14.156324416688351</v>
      </c>
      <c r="AF56" s="69">
        <v>-67.71491382308795</v>
      </c>
      <c r="AG56" s="209">
        <v>-6.539999999999999</v>
      </c>
      <c r="AH56" s="209">
        <v>-3.711</v>
      </c>
      <c r="AI56" s="209">
        <v>-3.9219999999999997</v>
      </c>
      <c r="AJ56" s="196">
        <v>-4.347902638818825</v>
      </c>
      <c r="AK56" s="197">
        <f>SUM(AK52:AK55)</f>
        <v>-18.520902638818825</v>
      </c>
      <c r="AL56" s="209">
        <v>-2.1936100000000005</v>
      </c>
      <c r="AM56" s="209">
        <v>-2.6149999999999993</v>
      </c>
      <c r="AN56" s="209">
        <v>-1.634</v>
      </c>
    </row>
    <row r="57" spans="1:40" ht="15">
      <c r="A57" s="83" t="s">
        <v>19</v>
      </c>
      <c r="B57" s="134"/>
      <c r="C57" s="202"/>
      <c r="D57" s="202">
        <v>0</v>
      </c>
      <c r="E57" s="202">
        <v>0</v>
      </c>
      <c r="F57" s="202">
        <v>0</v>
      </c>
      <c r="G57" s="71">
        <v>0</v>
      </c>
      <c r="H57" s="202">
        <v>0</v>
      </c>
      <c r="I57" s="202">
        <v>0</v>
      </c>
      <c r="J57" s="202">
        <v>0</v>
      </c>
      <c r="K57" s="202">
        <v>0</v>
      </c>
      <c r="L57" s="71">
        <v>0</v>
      </c>
      <c r="M57" s="202">
        <v>0</v>
      </c>
      <c r="N57" s="202">
        <v>0</v>
      </c>
      <c r="O57" s="202">
        <v>0</v>
      </c>
      <c r="P57" s="202">
        <v>3.52</v>
      </c>
      <c r="Q57" s="71">
        <v>3.52</v>
      </c>
      <c r="R57" s="202">
        <v>0</v>
      </c>
      <c r="S57" s="202">
        <v>0</v>
      </c>
      <c r="T57" s="202">
        <v>0.046</v>
      </c>
      <c r="U57" s="202">
        <v>0.011000000000000003</v>
      </c>
      <c r="V57" s="71">
        <v>0.057</v>
      </c>
      <c r="W57" s="202">
        <v>0</v>
      </c>
      <c r="X57" s="202">
        <v>0.023</v>
      </c>
      <c r="Y57" s="202">
        <v>0</v>
      </c>
      <c r="Z57" s="202">
        <v>0.11000000000000001</v>
      </c>
      <c r="AA57" s="71">
        <v>0.133</v>
      </c>
      <c r="AB57" s="202">
        <v>0</v>
      </c>
      <c r="AC57" s="202">
        <v>0</v>
      </c>
      <c r="AD57" s="202">
        <v>0</v>
      </c>
      <c r="AE57" s="202">
        <v>58.294</v>
      </c>
      <c r="AF57" s="71">
        <v>58.294</v>
      </c>
      <c r="AG57" s="202">
        <v>0</v>
      </c>
      <c r="AH57" s="202">
        <v>0</v>
      </c>
      <c r="AI57" s="202">
        <v>0</v>
      </c>
      <c r="AJ57" s="202">
        <v>5.549</v>
      </c>
      <c r="AK57" s="71">
        <v>5.549</v>
      </c>
      <c r="AL57" s="202">
        <v>0.38</v>
      </c>
      <c r="AM57" s="202">
        <v>0</v>
      </c>
      <c r="AN57" s="202">
        <v>0</v>
      </c>
    </row>
    <row r="58" spans="1:40" ht="15">
      <c r="A58" s="28" t="s">
        <v>20</v>
      </c>
      <c r="B58" s="24"/>
      <c r="C58" s="207">
        <v>-1.549</v>
      </c>
      <c r="D58" s="207">
        <v>-0.40664100000000003</v>
      </c>
      <c r="E58" s="207">
        <v>-0.6901060000000001</v>
      </c>
      <c r="F58" s="207">
        <v>-1.1199999999999999</v>
      </c>
      <c r="G58" s="59">
        <v>-5.265747</v>
      </c>
      <c r="H58" s="207">
        <v>-0.5750000000000001</v>
      </c>
      <c r="I58" s="207">
        <v>-0.396</v>
      </c>
      <c r="J58" s="207">
        <v>-1.3042093199999998</v>
      </c>
      <c r="K58" s="207">
        <v>-30.34262825</v>
      </c>
      <c r="L58" s="59">
        <v>-32.68276067</v>
      </c>
      <c r="M58" s="207">
        <v>-1.3262168900000002</v>
      </c>
      <c r="N58" s="207">
        <v>0.23156354</v>
      </c>
      <c r="O58" s="207">
        <v>-29.53356354</v>
      </c>
      <c r="P58" s="207">
        <v>-5.2440000000000015</v>
      </c>
      <c r="Q58" s="59">
        <v>-35.872</v>
      </c>
      <c r="R58" s="207">
        <v>-9.049999999999999</v>
      </c>
      <c r="S58" s="207">
        <v>-50.016999999999996</v>
      </c>
      <c r="T58" s="207">
        <v>-32.675749999999994</v>
      </c>
      <c r="U58" s="207">
        <v>-141.8</v>
      </c>
      <c r="V58" s="59">
        <v>-233.5</v>
      </c>
      <c r="W58" s="207">
        <v>-64.417</v>
      </c>
      <c r="X58" s="207">
        <v>-40.178000000000004</v>
      </c>
      <c r="Y58" s="207">
        <v>-17.285245562967127</v>
      </c>
      <c r="Z58" s="207">
        <v>-29.03471673689635</v>
      </c>
      <c r="AA58" s="59">
        <v>-150.938</v>
      </c>
      <c r="AB58" s="207">
        <v>-35.543</v>
      </c>
      <c r="AC58" s="207">
        <v>-4.501257894076997</v>
      </c>
      <c r="AD58" s="207">
        <v>-13.504331512322594</v>
      </c>
      <c r="AE58" s="207">
        <v>44.13767558331165</v>
      </c>
      <c r="AF58" s="59">
        <v>-9.420913823087957</v>
      </c>
      <c r="AG58" s="207">
        <v>-6.539999999999999</v>
      </c>
      <c r="AH58" s="207">
        <v>-3.711</v>
      </c>
      <c r="AI58" s="207">
        <v>-3.9219999999999997</v>
      </c>
      <c r="AJ58" s="207">
        <v>1.2010973611811755</v>
      </c>
      <c r="AK58" s="59">
        <v>-12.971902638818825</v>
      </c>
      <c r="AL58" s="207">
        <v>-1.8136100000000006</v>
      </c>
      <c r="AM58" s="207">
        <v>-2.6149999999999993</v>
      </c>
      <c r="AN58" s="207">
        <v>-1.634</v>
      </c>
    </row>
    <row r="59" spans="1:40" ht="16.2" thickBot="1">
      <c r="A59" s="24"/>
      <c r="C59" s="206"/>
      <c r="D59" s="206"/>
      <c r="E59" s="206"/>
      <c r="F59" s="206"/>
      <c r="G59" s="25"/>
      <c r="H59" s="206"/>
      <c r="I59" s="206"/>
      <c r="J59" s="206"/>
      <c r="K59" s="206"/>
      <c r="L59" s="25"/>
      <c r="M59" s="206"/>
      <c r="N59" s="206"/>
      <c r="O59" s="206"/>
      <c r="P59" s="206"/>
      <c r="Q59" s="25"/>
      <c r="R59" s="206"/>
      <c r="S59" s="206"/>
      <c r="T59" s="206"/>
      <c r="U59" s="206"/>
      <c r="V59" s="25"/>
      <c r="W59" s="206"/>
      <c r="X59" s="206"/>
      <c r="Y59" s="206"/>
      <c r="Z59" s="206"/>
      <c r="AA59" s="25"/>
      <c r="AB59" s="206"/>
      <c r="AC59" s="206"/>
      <c r="AD59" s="206"/>
      <c r="AE59" s="206"/>
      <c r="AF59" s="25"/>
      <c r="AG59" s="206"/>
      <c r="AH59" s="206"/>
      <c r="AI59" s="206"/>
      <c r="AJ59" s="206"/>
      <c r="AK59" s="25"/>
      <c r="AL59" s="206"/>
      <c r="AM59" s="206"/>
      <c r="AN59" s="206"/>
    </row>
    <row r="60" spans="1:40" s="195" customFormat="1" ht="16.2" thickBot="1">
      <c r="A60" s="232" t="s">
        <v>208</v>
      </c>
      <c r="B60" s="5"/>
      <c r="C60" s="207"/>
      <c r="D60" s="207"/>
      <c r="E60" s="207"/>
      <c r="F60" s="207"/>
      <c r="G60" s="59">
        <f aca="true" t="shared" si="10" ref="G60:AN60">G42+G58</f>
        <v>19.255494331510878</v>
      </c>
      <c r="H60" s="207">
        <f t="shared" si="10"/>
        <v>1.6181756422258755</v>
      </c>
      <c r="I60" s="207">
        <f t="shared" si="10"/>
        <v>-1.7527409307492756</v>
      </c>
      <c r="J60" s="207">
        <f t="shared" si="10"/>
        <v>23.197266467223518</v>
      </c>
      <c r="K60" s="207">
        <f t="shared" si="10"/>
        <v>-8.280339962717019</v>
      </c>
      <c r="L60" s="59">
        <f t="shared" si="10"/>
        <v>14.678340077063844</v>
      </c>
      <c r="M60" s="207">
        <f t="shared" si="10"/>
        <v>8.383192538925623</v>
      </c>
      <c r="N60" s="207">
        <f t="shared" si="10"/>
        <v>0.18309339456442753</v>
      </c>
      <c r="O60" s="207">
        <f t="shared" si="10"/>
        <v>-22.866840206501617</v>
      </c>
      <c r="P60" s="207">
        <f t="shared" si="10"/>
        <v>1.3460439153042572</v>
      </c>
      <c r="Q60" s="59">
        <f t="shared" si="10"/>
        <v>-12.954293467707302</v>
      </c>
      <c r="R60" s="207">
        <f t="shared" si="10"/>
        <v>-0.3821280571328636</v>
      </c>
      <c r="S60" s="207">
        <f t="shared" si="10"/>
        <v>-43.91833208355446</v>
      </c>
      <c r="T60" s="207">
        <f t="shared" si="10"/>
        <v>-20.163423216893484</v>
      </c>
      <c r="U60" s="207">
        <f t="shared" si="10"/>
        <v>-123.05208351568874</v>
      </c>
      <c r="V60" s="59">
        <f t="shared" si="10"/>
        <v>-187.47321687326956</v>
      </c>
      <c r="W60" s="207">
        <f t="shared" si="10"/>
        <v>-53.02576576941777</v>
      </c>
      <c r="X60" s="207">
        <f t="shared" si="10"/>
        <v>-24.34411115608687</v>
      </c>
      <c r="Y60" s="207">
        <f t="shared" si="10"/>
        <v>-16.68518151868644</v>
      </c>
      <c r="Z60" s="207">
        <f t="shared" si="10"/>
        <v>4.1561573499907</v>
      </c>
      <c r="AA60" s="59">
        <f t="shared" si="10"/>
        <v>-89.92193879433688</v>
      </c>
      <c r="AB60" s="207">
        <f t="shared" si="10"/>
        <v>-28.07754391935282</v>
      </c>
      <c r="AC60" s="207">
        <f t="shared" si="10"/>
        <v>-4.136270537991587</v>
      </c>
      <c r="AD60" s="207">
        <f t="shared" si="10"/>
        <v>7.529917594005433</v>
      </c>
      <c r="AE60" s="207">
        <f t="shared" si="10"/>
        <v>53.731194105184635</v>
      </c>
      <c r="AF60" s="59">
        <f t="shared" si="10"/>
        <v>29.037297241845636</v>
      </c>
      <c r="AG60" s="207">
        <f t="shared" si="10"/>
        <v>-10.45551782</v>
      </c>
      <c r="AH60" s="207">
        <f t="shared" si="10"/>
        <v>15.577517820000002</v>
      </c>
      <c r="AI60" s="207">
        <f t="shared" si="10"/>
        <v>-7.32999823561871</v>
      </c>
      <c r="AJ60" s="207">
        <f t="shared" si="10"/>
        <v>47.65227254597494</v>
      </c>
      <c r="AK60" s="59">
        <f t="shared" si="10"/>
        <v>45.44515870035622</v>
      </c>
      <c r="AL60" s="207">
        <f t="shared" si="10"/>
        <v>62.176650504793756</v>
      </c>
      <c r="AM60" s="207">
        <f t="shared" si="10"/>
        <v>46.92803486479375</v>
      </c>
      <c r="AN60" s="207">
        <f t="shared" si="10"/>
        <v>49.77794500000002</v>
      </c>
    </row>
    <row r="61" spans="1:40" s="195" customFormat="1" ht="16.2" thickBot="1">
      <c r="A61" s="24"/>
      <c r="B61" s="4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</row>
    <row r="62" spans="1:40" ht="16.2" thickBot="1">
      <c r="A62" s="232" t="s">
        <v>209</v>
      </c>
      <c r="C62" s="233" t="str">
        <f aca="true" t="shared" si="11" ref="C62:F62">C1</f>
        <v>1T15</v>
      </c>
      <c r="D62" s="233" t="str">
        <f t="shared" si="11"/>
        <v>2T15</v>
      </c>
      <c r="E62" s="233" t="str">
        <f t="shared" si="11"/>
        <v>3T15</v>
      </c>
      <c r="F62" s="233" t="str">
        <f t="shared" si="11"/>
        <v>4T15</v>
      </c>
      <c r="G62" s="231">
        <f>G1</f>
        <v>2015</v>
      </c>
      <c r="H62" s="233" t="str">
        <f aca="true" t="shared" si="12" ref="H62:AN62">H1</f>
        <v>1T16</v>
      </c>
      <c r="I62" s="233" t="str">
        <f t="shared" si="12"/>
        <v>2T16</v>
      </c>
      <c r="J62" s="233" t="str">
        <f t="shared" si="12"/>
        <v>3T16</v>
      </c>
      <c r="K62" s="233" t="str">
        <f t="shared" si="12"/>
        <v>4T16</v>
      </c>
      <c r="L62" s="231">
        <f t="shared" si="12"/>
        <v>2016</v>
      </c>
      <c r="M62" s="233" t="str">
        <f t="shared" si="12"/>
        <v>1T17</v>
      </c>
      <c r="N62" s="233" t="str">
        <f t="shared" si="12"/>
        <v>2T17</v>
      </c>
      <c r="O62" s="233" t="str">
        <f t="shared" si="12"/>
        <v>3T17</v>
      </c>
      <c r="P62" s="233" t="str">
        <f t="shared" si="12"/>
        <v>4T17</v>
      </c>
      <c r="Q62" s="231">
        <f t="shared" si="12"/>
        <v>2017</v>
      </c>
      <c r="R62" s="233" t="str">
        <f t="shared" si="12"/>
        <v>1T18</v>
      </c>
      <c r="S62" s="233" t="str">
        <f t="shared" si="12"/>
        <v>2T18</v>
      </c>
      <c r="T62" s="233" t="str">
        <f t="shared" si="12"/>
        <v>3T18</v>
      </c>
      <c r="U62" s="233" t="str">
        <f t="shared" si="12"/>
        <v>4T18</v>
      </c>
      <c r="V62" s="231">
        <f t="shared" si="12"/>
        <v>2018</v>
      </c>
      <c r="W62" s="233" t="str">
        <f t="shared" si="12"/>
        <v>1T19</v>
      </c>
      <c r="X62" s="233" t="str">
        <f t="shared" si="12"/>
        <v>2T19</v>
      </c>
      <c r="Y62" s="233" t="str">
        <f t="shared" si="12"/>
        <v>3T19</v>
      </c>
      <c r="Z62" s="233" t="str">
        <f t="shared" si="12"/>
        <v>4T19</v>
      </c>
      <c r="AA62" s="231">
        <f t="shared" si="12"/>
        <v>2019</v>
      </c>
      <c r="AB62" s="233" t="str">
        <f t="shared" si="12"/>
        <v>1T20</v>
      </c>
      <c r="AC62" s="233" t="str">
        <f t="shared" si="12"/>
        <v>2T20</v>
      </c>
      <c r="AD62" s="233" t="str">
        <f t="shared" si="12"/>
        <v>3T20</v>
      </c>
      <c r="AE62" s="233" t="str">
        <f t="shared" si="12"/>
        <v>4T20</v>
      </c>
      <c r="AF62" s="231">
        <f t="shared" si="12"/>
        <v>2020</v>
      </c>
      <c r="AG62" s="233" t="str">
        <f t="shared" si="12"/>
        <v>1T21</v>
      </c>
      <c r="AH62" s="233" t="str">
        <f t="shared" si="12"/>
        <v>2T21</v>
      </c>
      <c r="AI62" s="233" t="str">
        <f t="shared" si="12"/>
        <v>3T21</v>
      </c>
      <c r="AJ62" s="233" t="str">
        <f t="shared" si="12"/>
        <v>4T21</v>
      </c>
      <c r="AK62" s="231">
        <f t="shared" si="12"/>
        <v>2021</v>
      </c>
      <c r="AL62" s="233" t="str">
        <f t="shared" si="12"/>
        <v>1T22</v>
      </c>
      <c r="AM62" s="233" t="str">
        <f t="shared" si="12"/>
        <v>2T22</v>
      </c>
      <c r="AN62" s="233" t="str">
        <f t="shared" si="12"/>
        <v>3T22</v>
      </c>
    </row>
    <row r="63" spans="1:40" ht="15">
      <c r="A63" s="1" t="s">
        <v>35</v>
      </c>
      <c r="C63" s="204"/>
      <c r="D63" s="204"/>
      <c r="E63" s="204"/>
      <c r="F63" s="204"/>
      <c r="G63" s="50">
        <v>113.527434512125</v>
      </c>
      <c r="H63" s="204">
        <v>113.6786136349058</v>
      </c>
      <c r="I63" s="204">
        <v>99.37888221768631</v>
      </c>
      <c r="J63" s="204">
        <v>99.4906753204669</v>
      </c>
      <c r="K63" s="204">
        <v>107.217807073247</v>
      </c>
      <c r="L63" s="50">
        <v>107.217807073247</v>
      </c>
      <c r="M63" s="204">
        <v>106.932</v>
      </c>
      <c r="N63" s="204">
        <v>100.068</v>
      </c>
      <c r="O63" s="204">
        <v>99.914</v>
      </c>
      <c r="P63" s="204">
        <v>129.241</v>
      </c>
      <c r="Q63" s="50">
        <v>129.241</v>
      </c>
      <c r="R63" s="204">
        <v>136.39155861</v>
      </c>
      <c r="S63" s="204">
        <v>144.554</v>
      </c>
      <c r="T63" s="204">
        <v>144.712</v>
      </c>
      <c r="U63" s="204">
        <v>205.445</v>
      </c>
      <c r="V63" s="50">
        <v>205.445</v>
      </c>
      <c r="W63" s="204">
        <v>297.139</v>
      </c>
      <c r="X63" s="204">
        <v>293.904</v>
      </c>
      <c r="Y63" s="204">
        <v>299.044</v>
      </c>
      <c r="Z63" s="204">
        <v>294.151</v>
      </c>
      <c r="AA63" s="50">
        <v>294.151</v>
      </c>
      <c r="AB63" s="204">
        <v>296.317</v>
      </c>
      <c r="AC63" s="204">
        <v>285.383</v>
      </c>
      <c r="AD63" s="204">
        <v>285.756</v>
      </c>
      <c r="AE63" s="204">
        <v>189.231</v>
      </c>
      <c r="AF63" s="50">
        <v>189.231</v>
      </c>
      <c r="AG63" s="204">
        <v>189.691</v>
      </c>
      <c r="AH63" s="204">
        <v>176.362</v>
      </c>
      <c r="AI63" s="204">
        <v>176.609</v>
      </c>
      <c r="AJ63" s="204">
        <v>162.154</v>
      </c>
      <c r="AK63" s="50">
        <v>162.154</v>
      </c>
      <c r="AL63" s="204">
        <v>162.365</v>
      </c>
      <c r="AM63" s="204">
        <v>133.876</v>
      </c>
      <c r="AN63" s="204">
        <v>134.068</v>
      </c>
    </row>
    <row r="64" spans="1:40" ht="15">
      <c r="A64" s="1" t="s">
        <v>36</v>
      </c>
      <c r="B64" s="88"/>
      <c r="C64" s="204"/>
      <c r="D64" s="204"/>
      <c r="E64" s="204"/>
      <c r="F64" s="204"/>
      <c r="G64" s="58">
        <v>12.04956347</v>
      </c>
      <c r="H64" s="204">
        <v>12.866261519999998</v>
      </c>
      <c r="I64" s="204">
        <v>12.39695052</v>
      </c>
      <c r="J64" s="204">
        <v>13.12692561</v>
      </c>
      <c r="K64" s="204">
        <v>13.7617414</v>
      </c>
      <c r="L64" s="58">
        <v>13.7617414</v>
      </c>
      <c r="M64" s="204">
        <v>14.442</v>
      </c>
      <c r="N64" s="204">
        <v>14.101</v>
      </c>
      <c r="O64" s="204">
        <v>14.755</v>
      </c>
      <c r="P64" s="204">
        <v>7.031</v>
      </c>
      <c r="Q64" s="58">
        <v>7.031</v>
      </c>
      <c r="R64" s="204">
        <v>7.97683315</v>
      </c>
      <c r="S64" s="204">
        <v>10.566</v>
      </c>
      <c r="T64" s="204">
        <v>11.568</v>
      </c>
      <c r="U64" s="204">
        <v>152.2</v>
      </c>
      <c r="V64" s="58">
        <v>152.2</v>
      </c>
      <c r="W64" s="204">
        <v>23.953</v>
      </c>
      <c r="X64" s="204">
        <v>22.866</v>
      </c>
      <c r="Y64" s="204">
        <v>25.003</v>
      </c>
      <c r="Z64" s="204">
        <v>25.149</v>
      </c>
      <c r="AA64" s="58">
        <v>25.149</v>
      </c>
      <c r="AB64" s="204">
        <v>26.903</v>
      </c>
      <c r="AC64" s="204">
        <v>31.972</v>
      </c>
      <c r="AD64" s="204">
        <v>33.801</v>
      </c>
      <c r="AE64" s="204">
        <v>28.599</v>
      </c>
      <c r="AF64" s="58">
        <v>28.599</v>
      </c>
      <c r="AG64" s="204">
        <v>29.996</v>
      </c>
      <c r="AH64" s="204">
        <v>29.4</v>
      </c>
      <c r="AI64" s="204">
        <v>30.97</v>
      </c>
      <c r="AJ64" s="204">
        <v>29.406</v>
      </c>
      <c r="AK64" s="58">
        <v>29.406</v>
      </c>
      <c r="AL64" s="204">
        <v>30.85</v>
      </c>
      <c r="AM64" s="204">
        <v>29.4</v>
      </c>
      <c r="AN64" s="204">
        <v>30.732</v>
      </c>
    </row>
    <row r="65" spans="1:40" ht="15">
      <c r="A65" s="28" t="s">
        <v>37</v>
      </c>
      <c r="B65" s="87"/>
      <c r="C65" s="207"/>
      <c r="D65" s="207"/>
      <c r="E65" s="207"/>
      <c r="F65" s="207"/>
      <c r="G65" s="59">
        <v>125.576997982125</v>
      </c>
      <c r="H65" s="207">
        <v>126.544</v>
      </c>
      <c r="I65" s="207">
        <v>111.77583273768631</v>
      </c>
      <c r="J65" s="207">
        <v>112.6176009304669</v>
      </c>
      <c r="K65" s="207">
        <v>120.97954847324701</v>
      </c>
      <c r="L65" s="59">
        <v>120.97954847324701</v>
      </c>
      <c r="M65" s="207">
        <v>121.374</v>
      </c>
      <c r="N65" s="207">
        <v>114.169</v>
      </c>
      <c r="O65" s="207">
        <v>114.669</v>
      </c>
      <c r="P65" s="207">
        <v>136.27200000000002</v>
      </c>
      <c r="Q65" s="59">
        <v>136.27200000000002</v>
      </c>
      <c r="R65" s="207">
        <v>144.36839176</v>
      </c>
      <c r="S65" s="207">
        <v>155.12</v>
      </c>
      <c r="T65" s="207">
        <v>156.28</v>
      </c>
      <c r="U65" s="207">
        <v>357.645</v>
      </c>
      <c r="V65" s="59">
        <v>357.645</v>
      </c>
      <c r="W65" s="207">
        <v>321.092</v>
      </c>
      <c r="X65" s="207">
        <v>316.77</v>
      </c>
      <c r="Y65" s="207">
        <v>324.04699999999997</v>
      </c>
      <c r="Z65" s="207">
        <v>319.3</v>
      </c>
      <c r="AA65" s="59">
        <v>319.3</v>
      </c>
      <c r="AB65" s="207">
        <v>323.22</v>
      </c>
      <c r="AC65" s="207">
        <v>317.35499999999996</v>
      </c>
      <c r="AD65" s="207">
        <v>319.55699999999996</v>
      </c>
      <c r="AE65" s="207">
        <v>217.82999999999998</v>
      </c>
      <c r="AF65" s="59">
        <v>217.82999999999998</v>
      </c>
      <c r="AG65" s="207">
        <v>219.687</v>
      </c>
      <c r="AH65" s="207">
        <v>205.762</v>
      </c>
      <c r="AI65" s="207">
        <v>207.579</v>
      </c>
      <c r="AJ65" s="207">
        <v>191.56</v>
      </c>
      <c r="AK65" s="59">
        <v>191.56</v>
      </c>
      <c r="AL65" s="207">
        <v>193.215</v>
      </c>
      <c r="AM65" s="207">
        <v>163.276</v>
      </c>
      <c r="AN65" s="207">
        <v>164.8</v>
      </c>
    </row>
    <row r="66" spans="1:40" ht="15">
      <c r="A66" s="1" t="s">
        <v>142</v>
      </c>
      <c r="B66" s="24"/>
      <c r="C66" s="204"/>
      <c r="D66" s="204"/>
      <c r="E66" s="204"/>
      <c r="F66" s="204"/>
      <c r="G66" s="58"/>
      <c r="H66" s="204"/>
      <c r="I66" s="204"/>
      <c r="J66" s="204"/>
      <c r="K66" s="204"/>
      <c r="L66" s="58"/>
      <c r="M66" s="204"/>
      <c r="N66" s="204"/>
      <c r="O66" s="204"/>
      <c r="P66" s="204"/>
      <c r="Q66" s="58"/>
      <c r="R66" s="204"/>
      <c r="S66" s="204"/>
      <c r="T66" s="204"/>
      <c r="U66" s="204"/>
      <c r="V66" s="58"/>
      <c r="W66" s="204">
        <v>8.21</v>
      </c>
      <c r="X66" s="204">
        <v>8.12</v>
      </c>
      <c r="Y66" s="204">
        <v>8.349</v>
      </c>
      <c r="Z66" s="204">
        <v>8.26</v>
      </c>
      <c r="AA66" s="58">
        <v>8.26</v>
      </c>
      <c r="AB66" s="204">
        <v>8.459</v>
      </c>
      <c r="AC66" s="204">
        <v>8.282</v>
      </c>
      <c r="AD66" s="204">
        <v>7.994</v>
      </c>
      <c r="AE66" s="204">
        <v>0.732</v>
      </c>
      <c r="AF66" s="58">
        <v>0.732</v>
      </c>
      <c r="AG66" s="204">
        <v>0.875</v>
      </c>
      <c r="AH66" s="204">
        <v>0.798</v>
      </c>
      <c r="AI66" s="204">
        <v>0.731</v>
      </c>
      <c r="AJ66" s="204">
        <v>0.746</v>
      </c>
      <c r="AK66" s="58">
        <v>0.746</v>
      </c>
      <c r="AL66" s="204">
        <v>0.629</v>
      </c>
      <c r="AM66" s="204">
        <v>0.579</v>
      </c>
      <c r="AN66" s="204">
        <v>0.695</v>
      </c>
    </row>
    <row r="67" spans="1:40" ht="15">
      <c r="A67" s="1" t="s">
        <v>143</v>
      </c>
      <c r="B67" s="24"/>
      <c r="C67" s="211"/>
      <c r="D67" s="211"/>
      <c r="E67" s="211"/>
      <c r="F67" s="211"/>
      <c r="G67" s="58"/>
      <c r="H67" s="211"/>
      <c r="I67" s="211"/>
      <c r="J67" s="211"/>
      <c r="K67" s="211"/>
      <c r="L67" s="58"/>
      <c r="M67" s="211"/>
      <c r="N67" s="211"/>
      <c r="O67" s="211"/>
      <c r="P67" s="211"/>
      <c r="Q67" s="58"/>
      <c r="R67" s="211"/>
      <c r="S67" s="211"/>
      <c r="T67" s="211"/>
      <c r="U67" s="211"/>
      <c r="V67" s="58"/>
      <c r="W67" s="211">
        <v>0.346</v>
      </c>
      <c r="X67" s="211">
        <v>0.319</v>
      </c>
      <c r="Y67" s="211">
        <v>0.393</v>
      </c>
      <c r="Z67" s="211">
        <v>0.347</v>
      </c>
      <c r="AA67" s="58">
        <v>0.347</v>
      </c>
      <c r="AB67" s="211">
        <v>0.709</v>
      </c>
      <c r="AC67" s="211">
        <v>0.639</v>
      </c>
      <c r="AD67" s="211">
        <v>0.67</v>
      </c>
      <c r="AE67" s="211">
        <v>0.449</v>
      </c>
      <c r="AF67" s="58">
        <v>0.449</v>
      </c>
      <c r="AG67" s="211">
        <v>0.514</v>
      </c>
      <c r="AH67" s="211">
        <v>0.574</v>
      </c>
      <c r="AI67" s="211">
        <v>0.492</v>
      </c>
      <c r="AJ67" s="211">
        <v>0.381</v>
      </c>
      <c r="AK67" s="58">
        <v>0.381</v>
      </c>
      <c r="AL67" s="211">
        <v>0.729</v>
      </c>
      <c r="AM67" s="211">
        <v>0.532</v>
      </c>
      <c r="AN67" s="211">
        <v>0.493</v>
      </c>
    </row>
    <row r="68" spans="1:40" ht="15">
      <c r="A68" s="28" t="s">
        <v>141</v>
      </c>
      <c r="B68" s="86"/>
      <c r="C68" s="207"/>
      <c r="D68" s="207"/>
      <c r="E68" s="207"/>
      <c r="F68" s="207"/>
      <c r="G68" s="59"/>
      <c r="H68" s="207"/>
      <c r="I68" s="207"/>
      <c r="J68" s="207"/>
      <c r="K68" s="207"/>
      <c r="L68" s="59"/>
      <c r="M68" s="207"/>
      <c r="N68" s="207"/>
      <c r="O68" s="207"/>
      <c r="P68" s="207"/>
      <c r="Q68" s="59"/>
      <c r="R68" s="207"/>
      <c r="S68" s="207"/>
      <c r="T68" s="207"/>
      <c r="U68" s="207"/>
      <c r="V68" s="59"/>
      <c r="W68" s="207">
        <v>8.556000000000001</v>
      </c>
      <c r="X68" s="207">
        <v>8.439</v>
      </c>
      <c r="Y68" s="207">
        <v>8.742</v>
      </c>
      <c r="Z68" s="207">
        <v>8.607</v>
      </c>
      <c r="AA68" s="59">
        <v>8.607</v>
      </c>
      <c r="AB68" s="207">
        <v>9.168</v>
      </c>
      <c r="AC68" s="207">
        <v>8.921</v>
      </c>
      <c r="AD68" s="207">
        <v>8.664</v>
      </c>
      <c r="AE68" s="207">
        <v>1.181</v>
      </c>
      <c r="AF68" s="59">
        <v>1.181</v>
      </c>
      <c r="AG68" s="207">
        <v>1.389</v>
      </c>
      <c r="AH68" s="207">
        <v>1.3719999999999999</v>
      </c>
      <c r="AI68" s="207">
        <v>1.2229999999999999</v>
      </c>
      <c r="AJ68" s="207">
        <v>1.127</v>
      </c>
      <c r="AK68" s="59">
        <v>1.127</v>
      </c>
      <c r="AL68" s="207">
        <v>1.358</v>
      </c>
      <c r="AM68" s="207">
        <v>1.111</v>
      </c>
      <c r="AN68" s="207">
        <v>1.188</v>
      </c>
    </row>
    <row r="69" spans="1:40" ht="15">
      <c r="A69" s="1" t="s">
        <v>21</v>
      </c>
      <c r="B69" s="24"/>
      <c r="C69" s="204"/>
      <c r="D69" s="204"/>
      <c r="E69" s="204"/>
      <c r="F69" s="204"/>
      <c r="G69" s="58">
        <v>65.67</v>
      </c>
      <c r="H69" s="204">
        <v>79.106</v>
      </c>
      <c r="I69" s="204">
        <v>64.047</v>
      </c>
      <c r="J69" s="204">
        <v>90.428</v>
      </c>
      <c r="K69" s="204">
        <v>97.766</v>
      </c>
      <c r="L69" s="58">
        <v>97.766</v>
      </c>
      <c r="M69" s="204">
        <v>107.526</v>
      </c>
      <c r="N69" s="204">
        <v>90.087</v>
      </c>
      <c r="O69" s="204">
        <v>79.997</v>
      </c>
      <c r="P69" s="204">
        <v>103.234</v>
      </c>
      <c r="Q69" s="58">
        <v>103.234</v>
      </c>
      <c r="R69" s="204">
        <v>117.106</v>
      </c>
      <c r="S69" s="204">
        <v>87.33</v>
      </c>
      <c r="T69" s="204">
        <v>59.707</v>
      </c>
      <c r="U69" s="204">
        <v>200.461</v>
      </c>
      <c r="V69" s="58">
        <v>200.461</v>
      </c>
      <c r="W69" s="204">
        <v>108.478</v>
      </c>
      <c r="X69" s="204">
        <v>93.557</v>
      </c>
      <c r="Y69" s="204">
        <v>86.639</v>
      </c>
      <c r="Z69" s="204">
        <v>120.902</v>
      </c>
      <c r="AA69" s="58">
        <v>120.902</v>
      </c>
      <c r="AB69" s="204">
        <v>114.455</v>
      </c>
      <c r="AC69" s="204">
        <v>98.348</v>
      </c>
      <c r="AD69" s="204">
        <v>112.391</v>
      </c>
      <c r="AE69" s="204">
        <v>74.531</v>
      </c>
      <c r="AF69" s="58">
        <v>74.531</v>
      </c>
      <c r="AG69" s="204">
        <v>58.419</v>
      </c>
      <c r="AH69" s="204">
        <v>64.227</v>
      </c>
      <c r="AI69" s="204">
        <v>54.67700000000001</v>
      </c>
      <c r="AJ69" s="204">
        <v>61.468</v>
      </c>
      <c r="AK69" s="58">
        <v>61.468</v>
      </c>
      <c r="AL69" s="204">
        <v>10</v>
      </c>
      <c r="AM69" s="204">
        <v>10</v>
      </c>
      <c r="AN69" s="204">
        <v>10</v>
      </c>
    </row>
    <row r="70" spans="1:40" s="195" customFormat="1" ht="15">
      <c r="A70" s="1" t="s">
        <v>185</v>
      </c>
      <c r="B70" s="24"/>
      <c r="C70" s="204"/>
      <c r="D70" s="204"/>
      <c r="E70" s="204"/>
      <c r="F70" s="204"/>
      <c r="G70" s="58"/>
      <c r="H70" s="204"/>
      <c r="I70" s="204"/>
      <c r="J70" s="204"/>
      <c r="K70" s="204"/>
      <c r="L70" s="58"/>
      <c r="M70" s="204"/>
      <c r="N70" s="204"/>
      <c r="O70" s="204"/>
      <c r="P70" s="204"/>
      <c r="Q70" s="58"/>
      <c r="R70" s="204"/>
      <c r="S70" s="204"/>
      <c r="T70" s="204"/>
      <c r="U70" s="204"/>
      <c r="V70" s="58"/>
      <c r="W70" s="204"/>
      <c r="X70" s="204"/>
      <c r="Y70" s="204"/>
      <c r="Z70" s="204"/>
      <c r="AA70" s="58"/>
      <c r="AB70" s="204">
        <v>10</v>
      </c>
      <c r="AC70" s="204">
        <v>10</v>
      </c>
      <c r="AD70" s="204">
        <v>10</v>
      </c>
      <c r="AE70" s="204">
        <v>10</v>
      </c>
      <c r="AF70" s="58">
        <v>10</v>
      </c>
      <c r="AG70" s="204">
        <v>10</v>
      </c>
      <c r="AH70" s="204">
        <v>10</v>
      </c>
      <c r="AI70" s="204">
        <v>10</v>
      </c>
      <c r="AJ70" s="204">
        <v>10</v>
      </c>
      <c r="AK70" s="58">
        <v>10</v>
      </c>
      <c r="AL70" s="204">
        <v>123.702</v>
      </c>
      <c r="AM70" s="204">
        <v>141.995</v>
      </c>
      <c r="AN70" s="204">
        <v>151.355</v>
      </c>
    </row>
    <row r="71" spans="1:40" ht="15">
      <c r="A71" s="1" t="s">
        <v>22</v>
      </c>
      <c r="B71" s="24"/>
      <c r="C71" s="211"/>
      <c r="D71" s="211"/>
      <c r="E71" s="211"/>
      <c r="F71" s="211"/>
      <c r="G71" s="58">
        <v>0.004</v>
      </c>
      <c r="H71" s="211">
        <v>0.004</v>
      </c>
      <c r="I71" s="211">
        <v>0.004</v>
      </c>
      <c r="J71" s="211">
        <v>0.004</v>
      </c>
      <c r="K71" s="211">
        <v>0.005</v>
      </c>
      <c r="L71" s="58">
        <v>0.005</v>
      </c>
      <c r="M71" s="211">
        <v>0.006</v>
      </c>
      <c r="N71" s="211">
        <v>0.006</v>
      </c>
      <c r="O71" s="211">
        <v>0.006</v>
      </c>
      <c r="P71" s="211">
        <v>0.006</v>
      </c>
      <c r="Q71" s="58">
        <v>0.006</v>
      </c>
      <c r="R71" s="211">
        <v>0.006</v>
      </c>
      <c r="S71" s="211">
        <v>0.006</v>
      </c>
      <c r="T71" s="211">
        <v>0.006</v>
      </c>
      <c r="U71" s="211">
        <v>0.006</v>
      </c>
      <c r="V71" s="58">
        <v>0.006</v>
      </c>
      <c r="W71" s="211">
        <v>0.006</v>
      </c>
      <c r="X71" s="211">
        <v>0.007</v>
      </c>
      <c r="Y71" s="211">
        <v>0.009</v>
      </c>
      <c r="Z71" s="211">
        <v>0.009</v>
      </c>
      <c r="AA71" s="58">
        <v>0.009</v>
      </c>
      <c r="AB71" s="211">
        <v>0.009</v>
      </c>
      <c r="AC71" s="211">
        <v>0.009</v>
      </c>
      <c r="AD71" s="211">
        <v>0.009</v>
      </c>
      <c r="AE71" s="211">
        <v>0.008</v>
      </c>
      <c r="AF71" s="58">
        <v>0.008</v>
      </c>
      <c r="AG71" s="211">
        <v>0.008</v>
      </c>
      <c r="AH71" s="211">
        <v>0.008</v>
      </c>
      <c r="AI71" s="211">
        <v>0.158</v>
      </c>
      <c r="AJ71" s="211">
        <v>0.008</v>
      </c>
      <c r="AK71" s="58">
        <v>0.008</v>
      </c>
      <c r="AL71" s="211">
        <v>0.026</v>
      </c>
      <c r="AM71" s="211">
        <v>0.026</v>
      </c>
      <c r="AN71" s="211">
        <v>2.026</v>
      </c>
    </row>
    <row r="72" spans="1:40" ht="15">
      <c r="A72" s="28" t="s">
        <v>38</v>
      </c>
      <c r="B72" s="86"/>
      <c r="C72" s="207"/>
      <c r="D72" s="207"/>
      <c r="E72" s="207"/>
      <c r="F72" s="207"/>
      <c r="G72" s="59">
        <v>59.902997982124994</v>
      </c>
      <c r="H72" s="207">
        <v>47.43553078826265</v>
      </c>
      <c r="I72" s="207">
        <v>47.72483273768631</v>
      </c>
      <c r="J72" s="207">
        <v>22.185600930466908</v>
      </c>
      <c r="K72" s="207">
        <v>23.208548473247003</v>
      </c>
      <c r="L72" s="59">
        <v>23.208548473247003</v>
      </c>
      <c r="M72" s="207">
        <v>13.841999999999999</v>
      </c>
      <c r="N72" s="207">
        <v>24.075999999999993</v>
      </c>
      <c r="O72" s="207">
        <v>34.672</v>
      </c>
      <c r="P72" s="207">
        <v>33.038000000000025</v>
      </c>
      <c r="Q72" s="59">
        <v>33.038000000000025</v>
      </c>
      <c r="R72" s="207">
        <v>27.262391760000014</v>
      </c>
      <c r="S72" s="207">
        <v>67.784</v>
      </c>
      <c r="T72" s="207">
        <v>96.56700000000001</v>
      </c>
      <c r="U72" s="207">
        <v>157.17799999999997</v>
      </c>
      <c r="V72" s="59">
        <v>157.17799999999997</v>
      </c>
      <c r="W72" s="207">
        <v>221.16399999999996</v>
      </c>
      <c r="X72" s="207">
        <v>231.64499999999998</v>
      </c>
      <c r="Y72" s="207">
        <v>246.141</v>
      </c>
      <c r="Z72" s="207">
        <v>206.99600000000007</v>
      </c>
      <c r="AA72" s="59">
        <v>206.99600000000007</v>
      </c>
      <c r="AB72" s="207">
        <v>207.92400000000006</v>
      </c>
      <c r="AC72" s="207">
        <v>217.91899999999995</v>
      </c>
      <c r="AD72" s="207">
        <v>205.82099999999994</v>
      </c>
      <c r="AE72" s="207">
        <v>134.47199999999998</v>
      </c>
      <c r="AF72" s="59">
        <v>134.47199999999998</v>
      </c>
      <c r="AG72" s="207">
        <v>152.64900000000003</v>
      </c>
      <c r="AH72" s="207">
        <v>132.899</v>
      </c>
      <c r="AI72" s="207">
        <v>143.967</v>
      </c>
      <c r="AJ72" s="207">
        <v>121.21100000000001</v>
      </c>
      <c r="AK72" s="59">
        <v>121.21100000000001</v>
      </c>
      <c r="AL72" s="207">
        <v>60.845000000000006</v>
      </c>
      <c r="AM72" s="207">
        <v>12.365999999999996</v>
      </c>
      <c r="AN72" s="207">
        <v>2.60700000000001</v>
      </c>
    </row>
    <row r="73" spans="2:40" ht="16.2" thickBot="1">
      <c r="B73" s="24"/>
      <c r="C73" s="17"/>
      <c r="D73" s="17"/>
      <c r="E73" s="17"/>
      <c r="F73" s="17"/>
      <c r="G73" s="16"/>
      <c r="H73" s="17"/>
      <c r="I73" s="17"/>
      <c r="J73" s="17"/>
      <c r="K73" s="17"/>
      <c r="L73" s="16"/>
      <c r="M73" s="17"/>
      <c r="N73" s="17"/>
      <c r="O73" s="17"/>
      <c r="P73" s="17"/>
      <c r="Q73" s="16"/>
      <c r="R73" s="17"/>
      <c r="S73" s="17"/>
      <c r="T73" s="17"/>
      <c r="U73" s="17"/>
      <c r="V73" s="16"/>
      <c r="W73" s="17"/>
      <c r="X73" s="17"/>
      <c r="Y73" s="17"/>
      <c r="Z73" s="17"/>
      <c r="AA73" s="16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</row>
    <row r="74" spans="1:40" s="195" customFormat="1" ht="16.2" thickBot="1">
      <c r="A74" s="232" t="s">
        <v>195</v>
      </c>
      <c r="B74" s="88"/>
      <c r="C74" s="233" t="str">
        <f aca="true" t="shared" si="13" ref="C74:F74">C1</f>
        <v>1T15</v>
      </c>
      <c r="D74" s="233" t="str">
        <f t="shared" si="13"/>
        <v>2T15</v>
      </c>
      <c r="E74" s="233" t="str">
        <f t="shared" si="13"/>
        <v>3T15</v>
      </c>
      <c r="F74" s="233" t="str">
        <f t="shared" si="13"/>
        <v>4T15</v>
      </c>
      <c r="G74" s="231">
        <f>G1</f>
        <v>2015</v>
      </c>
      <c r="H74" s="233" t="str">
        <f aca="true" t="shared" si="14" ref="H74:AN74">H1</f>
        <v>1T16</v>
      </c>
      <c r="I74" s="233" t="str">
        <f t="shared" si="14"/>
        <v>2T16</v>
      </c>
      <c r="J74" s="233" t="str">
        <f t="shared" si="14"/>
        <v>3T16</v>
      </c>
      <c r="K74" s="233" t="str">
        <f t="shared" si="14"/>
        <v>4T16</v>
      </c>
      <c r="L74" s="231">
        <f t="shared" si="14"/>
        <v>2016</v>
      </c>
      <c r="M74" s="233" t="str">
        <f t="shared" si="14"/>
        <v>1T17</v>
      </c>
      <c r="N74" s="233" t="str">
        <f t="shared" si="14"/>
        <v>2T17</v>
      </c>
      <c r="O74" s="233" t="str">
        <f t="shared" si="14"/>
        <v>3T17</v>
      </c>
      <c r="P74" s="233" t="str">
        <f t="shared" si="14"/>
        <v>4T17</v>
      </c>
      <c r="Q74" s="231">
        <f t="shared" si="14"/>
        <v>2017</v>
      </c>
      <c r="R74" s="233" t="str">
        <f t="shared" si="14"/>
        <v>1T18</v>
      </c>
      <c r="S74" s="233" t="str">
        <f t="shared" si="14"/>
        <v>2T18</v>
      </c>
      <c r="T74" s="233" t="str">
        <f t="shared" si="14"/>
        <v>3T18</v>
      </c>
      <c r="U74" s="233" t="str">
        <f t="shared" si="14"/>
        <v>4T18</v>
      </c>
      <c r="V74" s="231">
        <f t="shared" si="14"/>
        <v>2018</v>
      </c>
      <c r="W74" s="233" t="str">
        <f t="shared" si="14"/>
        <v>1T19</v>
      </c>
      <c r="X74" s="233" t="str">
        <f t="shared" si="14"/>
        <v>2T19</v>
      </c>
      <c r="Y74" s="233" t="str">
        <f t="shared" si="14"/>
        <v>3T19</v>
      </c>
      <c r="Z74" s="233" t="str">
        <f t="shared" si="14"/>
        <v>4T19</v>
      </c>
      <c r="AA74" s="231">
        <f t="shared" si="14"/>
        <v>2019</v>
      </c>
      <c r="AB74" s="233" t="str">
        <f t="shared" si="14"/>
        <v>1T20</v>
      </c>
      <c r="AC74" s="233" t="str">
        <f t="shared" si="14"/>
        <v>2T20</v>
      </c>
      <c r="AD74" s="233" t="str">
        <f t="shared" si="14"/>
        <v>3T20</v>
      </c>
      <c r="AE74" s="233" t="str">
        <f t="shared" si="14"/>
        <v>4T20</v>
      </c>
      <c r="AF74" s="231">
        <f t="shared" si="14"/>
        <v>2020</v>
      </c>
      <c r="AG74" s="233" t="str">
        <f t="shared" si="14"/>
        <v>1T21</v>
      </c>
      <c r="AH74" s="233" t="str">
        <f t="shared" si="14"/>
        <v>2T21</v>
      </c>
      <c r="AI74" s="233" t="str">
        <f t="shared" si="14"/>
        <v>3T21</v>
      </c>
      <c r="AJ74" s="233" t="str">
        <f t="shared" si="14"/>
        <v>4T21</v>
      </c>
      <c r="AK74" s="231">
        <f t="shared" si="14"/>
        <v>2021</v>
      </c>
      <c r="AL74" s="233" t="str">
        <f t="shared" si="14"/>
        <v>1T22</v>
      </c>
      <c r="AM74" s="233" t="str">
        <f t="shared" si="14"/>
        <v>2T22</v>
      </c>
      <c r="AN74" s="233" t="str">
        <f t="shared" si="14"/>
        <v>3T22</v>
      </c>
    </row>
    <row r="75" spans="1:40" s="195" customFormat="1" ht="15">
      <c r="A75" s="19" t="s">
        <v>197</v>
      </c>
      <c r="B75" s="19"/>
      <c r="C75" s="211"/>
      <c r="D75" s="211"/>
      <c r="E75" s="211"/>
      <c r="F75" s="211"/>
      <c r="G75" s="216">
        <f>G25</f>
        <v>25.828</v>
      </c>
      <c r="H75" s="228">
        <f>H25+F25+E25+D25</f>
        <v>22.636000000000003</v>
      </c>
      <c r="I75" s="211">
        <f>I25+H25+F25+E25</f>
        <v>13.248999999999999</v>
      </c>
      <c r="J75" s="211">
        <f>J25+I25+H25+F25</f>
        <v>7.797000000000001</v>
      </c>
      <c r="K75" s="211">
        <f>K25+J25+I25+H25</f>
        <v>19.823</v>
      </c>
      <c r="L75" s="216">
        <f>L25</f>
        <v>19.823</v>
      </c>
      <c r="M75" s="228">
        <f>M25+K25+J25+I25</f>
        <v>23.006999999999998</v>
      </c>
      <c r="N75" s="211">
        <f>N25+M25+K25+J25</f>
        <v>29.34</v>
      </c>
      <c r="O75" s="211">
        <f>O25+N25+M25+K25</f>
        <v>32.979</v>
      </c>
      <c r="P75" s="211">
        <f>P25+O25+N25+M25</f>
        <v>28.279</v>
      </c>
      <c r="Q75" s="216">
        <f>Q25</f>
        <v>28.279</v>
      </c>
      <c r="R75" s="228">
        <f>R25+P25+O25+N25</f>
        <v>25.784</v>
      </c>
      <c r="S75" s="211">
        <f>S25+R25+P25+O25</f>
        <v>28.492999999999995</v>
      </c>
      <c r="T75" s="211">
        <f>T25+S25+R25+P25</f>
        <v>27.55</v>
      </c>
      <c r="U75" s="211">
        <f>U25+T25+S25+R25</f>
        <v>25.773</v>
      </c>
      <c r="V75" s="216">
        <f>V25</f>
        <v>25.773</v>
      </c>
      <c r="W75" s="228">
        <f>W25+U25+T25+S25</f>
        <v>27.467</v>
      </c>
      <c r="X75" s="211">
        <f>X25+W25+U25+T25</f>
        <v>26.569000000000003</v>
      </c>
      <c r="Y75" s="211">
        <f>Y25+X25+W25+U25</f>
        <v>26.963</v>
      </c>
      <c r="Z75" s="211">
        <f>Z25+Y25+X25+W25</f>
        <v>22.11</v>
      </c>
      <c r="AA75" s="216">
        <f>AA25</f>
        <v>22.11</v>
      </c>
      <c r="AB75" s="228">
        <f>AB25+Z25+Y25+X25</f>
        <v>16.634999999999998</v>
      </c>
      <c r="AC75" s="211">
        <f>AC25+AB25+Z25+Y25</f>
        <v>15.008999999999999</v>
      </c>
      <c r="AD75" s="211">
        <f>AD25+AC25+AB25+Z25</f>
        <v>10.268999999999998</v>
      </c>
      <c r="AE75" s="211">
        <f>AE25+AD25+AC25+AB25</f>
        <v>13.883</v>
      </c>
      <c r="AF75" s="216">
        <f>AF25</f>
        <v>13.883</v>
      </c>
      <c r="AG75" s="228">
        <f>AG25+AE25+AD25+AC25</f>
        <v>12.139</v>
      </c>
      <c r="AH75" s="211">
        <f>AH25+AG25+AE25+AD25</f>
        <v>8.001999999999999</v>
      </c>
      <c r="AI75" s="211">
        <f>AI25+AH25+AG25+AE25</f>
        <v>-8.792000000000002</v>
      </c>
      <c r="AJ75" s="211">
        <f>AJ25+AI25+AH25+AG25</f>
        <v>-20.133</v>
      </c>
      <c r="AK75" s="216">
        <f>AK25</f>
        <v>-20.133</v>
      </c>
      <c r="AL75" s="228">
        <f>AL25+AJ25+AI25+AH25</f>
        <v>-3.523999999999999</v>
      </c>
      <c r="AM75" s="211">
        <f>AM25+AL25+AJ25+AI25</f>
        <v>2.613000000000003</v>
      </c>
      <c r="AN75" s="211">
        <f>AN25+AM25+AL25+AJ25</f>
        <v>17.542</v>
      </c>
    </row>
    <row r="76" spans="1:40" s="195" customFormat="1" ht="15">
      <c r="A76" s="19" t="s">
        <v>57</v>
      </c>
      <c r="B76" s="19"/>
      <c r="C76" s="211"/>
      <c r="D76" s="211"/>
      <c r="E76" s="211"/>
      <c r="F76" s="211"/>
      <c r="G76" s="216">
        <f>H76</f>
        <v>155.5</v>
      </c>
      <c r="H76" s="211">
        <v>155.5</v>
      </c>
      <c r="I76" s="211">
        <v>149.3</v>
      </c>
      <c r="J76" s="211">
        <v>155.3</v>
      </c>
      <c r="K76" s="211">
        <v>162.3</v>
      </c>
      <c r="L76" s="216">
        <v>162.3</v>
      </c>
      <c r="M76" s="211">
        <v>155.5</v>
      </c>
      <c r="N76" s="211">
        <v>149.3</v>
      </c>
      <c r="O76" s="211">
        <v>155.3</v>
      </c>
      <c r="P76" s="211">
        <v>162.3</v>
      </c>
      <c r="Q76" s="216">
        <v>162.3</v>
      </c>
      <c r="R76" s="211">
        <v>164</v>
      </c>
      <c r="S76" s="211">
        <v>159.4</v>
      </c>
      <c r="T76" s="211">
        <v>164.5</v>
      </c>
      <c r="U76" s="211">
        <v>251.5</v>
      </c>
      <c r="V76" s="216">
        <v>251.5</v>
      </c>
      <c r="W76" s="211">
        <v>251.1</v>
      </c>
      <c r="X76" s="211">
        <v>262.9</v>
      </c>
      <c r="Y76" s="211">
        <v>264.2</v>
      </c>
      <c r="Z76" s="211">
        <v>303.1</v>
      </c>
      <c r="AA76" s="216">
        <v>303.1</v>
      </c>
      <c r="AB76" s="211">
        <v>326.1</v>
      </c>
      <c r="AC76" s="211">
        <v>324.3</v>
      </c>
      <c r="AD76" s="211">
        <v>323.8</v>
      </c>
      <c r="AE76" s="211">
        <v>268.5</v>
      </c>
      <c r="AF76" s="216">
        <v>268.5</v>
      </c>
      <c r="AG76" s="211">
        <v>265.3</v>
      </c>
      <c r="AH76" s="211">
        <v>262.5</v>
      </c>
      <c r="AI76" s="211">
        <v>250.6</v>
      </c>
      <c r="AJ76" s="211">
        <v>218.6</v>
      </c>
      <c r="AK76" s="216">
        <v>218.6</v>
      </c>
      <c r="AL76" s="211">
        <v>228.3</v>
      </c>
      <c r="AM76" s="211">
        <v>228.2</v>
      </c>
      <c r="AN76" s="211">
        <v>226.5</v>
      </c>
    </row>
    <row r="77" spans="1:40" s="195" customFormat="1" ht="15">
      <c r="A77" s="1" t="s">
        <v>198</v>
      </c>
      <c r="B77" s="5"/>
      <c r="C77" s="204"/>
      <c r="D77" s="204"/>
      <c r="E77" s="204"/>
      <c r="F77" s="204"/>
      <c r="G77" s="216">
        <f>G76</f>
        <v>155.5</v>
      </c>
      <c r="H77" s="204">
        <f>AVERAGE(C76,D76,E76,G76,H76)</f>
        <v>155.5</v>
      </c>
      <c r="I77" s="204">
        <f>AVERAGE(D76,E76,G76,H76,I76)</f>
        <v>153.43333333333334</v>
      </c>
      <c r="J77" s="204">
        <f>AVERAGE(E76,G76,H76,I76,J76)</f>
        <v>153.9</v>
      </c>
      <c r="K77" s="204">
        <f>AVERAGE(G76,H76,I76,J76,K76)</f>
        <v>155.58</v>
      </c>
      <c r="L77" s="216">
        <f>AVERAGE(G76:K76)</f>
        <v>155.58</v>
      </c>
      <c r="M77" s="204">
        <f>AVERAGE(H76,I76,J76,K76,M76)</f>
        <v>155.58</v>
      </c>
      <c r="N77" s="204">
        <f>AVERAGE(I76,J76,K76,M76,N76)</f>
        <v>154.34</v>
      </c>
      <c r="O77" s="204">
        <f>AVERAGE(J76,K76,M76,N76,O76)</f>
        <v>155.54000000000002</v>
      </c>
      <c r="P77" s="204">
        <f>AVERAGE(K76,M76,N76,O76,P76)</f>
        <v>156.94</v>
      </c>
      <c r="Q77" s="216">
        <f>AVERAGE(L76:P76)</f>
        <v>156.94</v>
      </c>
      <c r="R77" s="204">
        <f>AVERAGE(M76,N76,O76,P76,R76)</f>
        <v>157.28000000000003</v>
      </c>
      <c r="S77" s="204">
        <f>AVERAGE(N76,O76,P76,R76,S76)</f>
        <v>158.06</v>
      </c>
      <c r="T77" s="204">
        <f>AVERAGE(O76,P76,R76,S76,T76)</f>
        <v>161.1</v>
      </c>
      <c r="U77" s="204">
        <f>AVERAGE(P76,R76,S76,T76,U76)</f>
        <v>180.34</v>
      </c>
      <c r="V77" s="216">
        <f>AVERAGE(Q76:U76)</f>
        <v>180.34</v>
      </c>
      <c r="W77" s="204">
        <f>AVERAGE(R76,S76,T76,U76,W76)</f>
        <v>198.1</v>
      </c>
      <c r="X77" s="204">
        <f>AVERAGE(S76,T76,U76,W76,X76)</f>
        <v>217.88000000000002</v>
      </c>
      <c r="Y77" s="204">
        <f>AVERAGE(T76,U76,W76,X76,Y76)</f>
        <v>238.84</v>
      </c>
      <c r="Z77" s="204">
        <f>AVERAGE(U76,W76,X76,Y76,Z76)</f>
        <v>266.56000000000006</v>
      </c>
      <c r="AA77" s="216">
        <f>AVERAGE(V76:Z76)</f>
        <v>266.56000000000006</v>
      </c>
      <c r="AB77" s="204">
        <f>AVERAGE(W76,X76,Y76,Z76,AB76)</f>
        <v>281.48</v>
      </c>
      <c r="AC77" s="204">
        <f>AVERAGE(X76,Y76,Z76,AB76,AC76)</f>
        <v>296.12</v>
      </c>
      <c r="AD77" s="204">
        <f>AVERAGE(Y76,Z76,AB76,AC76,AD76)</f>
        <v>308.3</v>
      </c>
      <c r="AE77" s="204">
        <f>AVERAGE(Z76,AB76,AC76,AD76,AE76)</f>
        <v>309.15999999999997</v>
      </c>
      <c r="AF77" s="216">
        <f>AVERAGE(AA76:AE76)</f>
        <v>309.15999999999997</v>
      </c>
      <c r="AG77" s="204">
        <f>AVERAGE(AB76,AC76,AD76,AE76,AG76)</f>
        <v>301.6</v>
      </c>
      <c r="AH77" s="204">
        <f>AVERAGE(AC76,AD76,AE76,AG76,AH76)</f>
        <v>288.88</v>
      </c>
      <c r="AI77" s="204">
        <f>AVERAGE(AD76,AE76,AG76,AH76,AI76)</f>
        <v>274.14</v>
      </c>
      <c r="AJ77" s="204">
        <f>AVERAGE(AE76,AG76,AH76,AI76,AJ76)</f>
        <v>253.09999999999997</v>
      </c>
      <c r="AK77" s="216">
        <f>AVERAGE(AF76:AJ76)</f>
        <v>253.09999999999997</v>
      </c>
      <c r="AL77" s="204">
        <f>AVERAGE(AG76,AH76,AI76,AJ76,AL76)</f>
        <v>245.06</v>
      </c>
      <c r="AM77" s="204">
        <f>AVERAGE(AH76,AI76,AJ76,AL76,AM76)</f>
        <v>237.64000000000001</v>
      </c>
      <c r="AN77" s="204">
        <f>AVERAGE(AI76,AJ76,AL76,AM76,AN76)</f>
        <v>230.44</v>
      </c>
    </row>
    <row r="78" spans="1:40" s="195" customFormat="1" ht="16.2" thickBot="1">
      <c r="A78" s="84" t="s">
        <v>201</v>
      </c>
      <c r="B78" s="46"/>
      <c r="C78" s="211"/>
      <c r="D78" s="211"/>
      <c r="E78" s="211"/>
      <c r="F78" s="211"/>
      <c r="G78" s="216">
        <f>G72</f>
        <v>59.902997982124994</v>
      </c>
      <c r="H78" s="204">
        <f>AVERAGE(C72,D72,E72,G72,H72)</f>
        <v>53.66926438519383</v>
      </c>
      <c r="I78" s="204">
        <f>AVERAGE(D72,E72,F72,H72,I72)</f>
        <v>47.58018176297448</v>
      </c>
      <c r="J78" s="204">
        <f>AVERAGE(E72,F72,H72,I72,J72)</f>
        <v>39.11532148547196</v>
      </c>
      <c r="K78" s="204">
        <f>AVERAGE(F72,H72,I72,J72,K72)</f>
        <v>35.13862823241572</v>
      </c>
      <c r="L78" s="216">
        <f>AVERAGE(G72:K72)</f>
        <v>40.09150218235757</v>
      </c>
      <c r="M78" s="204">
        <f>AVERAGE(H72,I72,J72,K72,M72)</f>
        <v>30.879302585932578</v>
      </c>
      <c r="N78" s="204">
        <f>AVERAGE(I72,J72,K72,M72,N72)</f>
        <v>26.207396428280042</v>
      </c>
      <c r="O78" s="204">
        <f>AVERAGE(J72,K72,M72,N72,O72)</f>
        <v>23.59682988074278</v>
      </c>
      <c r="P78" s="204">
        <f>AVERAGE(K72,M72,N72,O72,P72)</f>
        <v>25.767309694649406</v>
      </c>
      <c r="Q78" s="216">
        <f>AVERAGE(L72:P72)</f>
        <v>25.767309694649406</v>
      </c>
      <c r="R78" s="204">
        <f>AVERAGE(M72,N72,O72,P72,R72)</f>
        <v>26.578078352000006</v>
      </c>
      <c r="S78" s="204">
        <f>AVERAGE(N72,O72,P72,R72,S72)</f>
        <v>37.36647835200001</v>
      </c>
      <c r="T78" s="204">
        <f>AVERAGE(O72,P72,R72,S72,T72)</f>
        <v>51.86467835200001</v>
      </c>
      <c r="U78" s="204">
        <f>AVERAGE(P72,R72,S72,T72,U72)</f>
        <v>76.36587835200001</v>
      </c>
      <c r="V78" s="216">
        <f>AVERAGE(Q72:U72)</f>
        <v>76.36587835200001</v>
      </c>
      <c r="W78" s="204">
        <f>AVERAGE(R72,S72,T72,U72,W72)</f>
        <v>113.991078352</v>
      </c>
      <c r="X78" s="204">
        <f>AVERAGE(S72,T72,U72,W72,X72)</f>
        <v>154.86759999999998</v>
      </c>
      <c r="Y78" s="204">
        <f>AVERAGE(T72,U72,W72,X72,Y72)</f>
        <v>190.53899999999996</v>
      </c>
      <c r="Z78" s="204">
        <f>AVERAGE(U72,W72,X72,Y72,Z72)</f>
        <v>212.62479999999996</v>
      </c>
      <c r="AA78" s="216">
        <f>AVERAGE(V72:Z72)</f>
        <v>212.62479999999996</v>
      </c>
      <c r="AB78" s="204">
        <f>AVERAGE(W72,X72,Y72,Z72,AB72)</f>
        <v>222.77400000000003</v>
      </c>
      <c r="AC78" s="204">
        <f>AVERAGE(X72,Y72,Z72,AB72,AC72)</f>
        <v>222.125</v>
      </c>
      <c r="AD78" s="204">
        <f>AVERAGE(Y72,Z72,AB72,AC72,AD72)</f>
        <v>216.96020000000004</v>
      </c>
      <c r="AE78" s="204">
        <f>AVERAGE(Z72,AB72,AC72,AD72,AE72)</f>
        <v>194.6264</v>
      </c>
      <c r="AF78" s="216">
        <f>AVERAGE(AA72:AE72)</f>
        <v>194.6264</v>
      </c>
      <c r="AG78" s="204">
        <f>AVERAGE(AB72,AC72,AD72,AE72,AG72)</f>
        <v>183.757</v>
      </c>
      <c r="AH78" s="204">
        <f>AVERAGE(AC72,AD72,AE72,AG72,AH72)</f>
        <v>168.75199999999998</v>
      </c>
      <c r="AI78" s="204">
        <f>AVERAGE(AD72,AE72,AG72,AH72,AI72)</f>
        <v>153.96159999999998</v>
      </c>
      <c r="AJ78" s="204">
        <f>AVERAGE(AE72,AG72,AH72,AI72,AJ72)</f>
        <v>137.0396</v>
      </c>
      <c r="AK78" s="216">
        <f>AVERAGE(AF72:AJ72)</f>
        <v>137.0396</v>
      </c>
      <c r="AL78" s="204">
        <f>AVERAGE(AG72,AH72,AI72,AJ72,AL72)</f>
        <v>122.3142</v>
      </c>
      <c r="AM78" s="204">
        <f>AVERAGE(AH72,AI72,AJ72,AL72,AM72)</f>
        <v>94.2576</v>
      </c>
      <c r="AN78" s="204">
        <f>AVERAGE(AI72,AJ72,AL72,AM72,AN72)</f>
        <v>68.1992</v>
      </c>
    </row>
    <row r="79" spans="1:40" s="195" customFormat="1" ht="15">
      <c r="A79" s="43" t="s">
        <v>196</v>
      </c>
      <c r="B79" s="24"/>
      <c r="C79" s="214"/>
      <c r="D79" s="214"/>
      <c r="E79" s="214"/>
      <c r="F79" s="214"/>
      <c r="G79" s="224">
        <f aca="true" t="shared" si="15" ref="G79:AN79">G75/(G77+G78)</f>
        <v>0.11990548061983479</v>
      </c>
      <c r="H79" s="225">
        <f t="shared" si="15"/>
        <v>0.10821857631202869</v>
      </c>
      <c r="I79" s="225">
        <f t="shared" si="15"/>
        <v>0.06591099107765094</v>
      </c>
      <c r="J79" s="225">
        <f t="shared" si="15"/>
        <v>0.0403957568756368</v>
      </c>
      <c r="K79" s="225">
        <f t="shared" si="15"/>
        <v>0.103938457316519</v>
      </c>
      <c r="L79" s="224">
        <f t="shared" si="15"/>
        <v>0.10130754749113031</v>
      </c>
      <c r="M79" s="225">
        <f t="shared" si="15"/>
        <v>0.12338885580351709</v>
      </c>
      <c r="N79" s="225">
        <f t="shared" si="15"/>
        <v>0.1625058050153324</v>
      </c>
      <c r="O79" s="225">
        <f t="shared" si="15"/>
        <v>0.18409949546363633</v>
      </c>
      <c r="P79" s="225">
        <f t="shared" si="15"/>
        <v>0.1547776060370077</v>
      </c>
      <c r="Q79" s="224">
        <f t="shared" si="15"/>
        <v>0.1547776060370077</v>
      </c>
      <c r="R79" s="225">
        <f t="shared" si="15"/>
        <v>0.14023860268264093</v>
      </c>
      <c r="S79" s="225">
        <f t="shared" si="15"/>
        <v>0.14579907615527268</v>
      </c>
      <c r="T79" s="225">
        <f t="shared" si="15"/>
        <v>0.12936417537965525</v>
      </c>
      <c r="U79" s="225">
        <f t="shared" si="15"/>
        <v>0.10039894748596122</v>
      </c>
      <c r="V79" s="224">
        <f t="shared" si="15"/>
        <v>0.10039894748596122</v>
      </c>
      <c r="W79" s="225">
        <f t="shared" si="15"/>
        <v>0.08800956485215713</v>
      </c>
      <c r="X79" s="225">
        <f t="shared" si="15"/>
        <v>0.0712787956247069</v>
      </c>
      <c r="Y79" s="225">
        <f t="shared" si="15"/>
        <v>0.06279533931561627</v>
      </c>
      <c r="Z79" s="225">
        <f t="shared" si="15"/>
        <v>0.04614086256492276</v>
      </c>
      <c r="AA79" s="224">
        <f t="shared" si="15"/>
        <v>0.04614086256492276</v>
      </c>
      <c r="AB79" s="225">
        <f t="shared" si="15"/>
        <v>0.0329893268075216</v>
      </c>
      <c r="AC79" s="225">
        <f t="shared" si="15"/>
        <v>0.028961205607386464</v>
      </c>
      <c r="AD79" s="225">
        <f t="shared" si="15"/>
        <v>0.019550310493732435</v>
      </c>
      <c r="AE79" s="225">
        <f t="shared" si="15"/>
        <v>0.02755731397274718</v>
      </c>
      <c r="AF79" s="224">
        <f t="shared" si="15"/>
        <v>0.02755731397274718</v>
      </c>
      <c r="AG79" s="225">
        <f t="shared" si="15"/>
        <v>0.02501045622088483</v>
      </c>
      <c r="AH79" s="225">
        <f t="shared" si="15"/>
        <v>0.017485665338088246</v>
      </c>
      <c r="AI79" s="225">
        <f t="shared" si="15"/>
        <v>-0.020537180893507527</v>
      </c>
      <c r="AJ79" s="225">
        <f t="shared" si="15"/>
        <v>-0.051604605120833674</v>
      </c>
      <c r="AK79" s="224">
        <f t="shared" si="15"/>
        <v>-0.051604605120833674</v>
      </c>
      <c r="AL79" s="225">
        <f t="shared" si="15"/>
        <v>-0.009592399248504656</v>
      </c>
      <c r="AM79" s="225">
        <f t="shared" si="15"/>
        <v>0.007872910198808316</v>
      </c>
      <c r="AN79" s="225">
        <f t="shared" si="15"/>
        <v>0.058739776961631296</v>
      </c>
    </row>
    <row r="80" spans="3:40" ht="15">
      <c r="C80" s="17"/>
      <c r="D80" s="17"/>
      <c r="E80" s="17"/>
      <c r="F80" s="17"/>
      <c r="G80" s="16"/>
      <c r="H80" s="17"/>
      <c r="I80" s="17"/>
      <c r="J80" s="17"/>
      <c r="K80" s="17"/>
      <c r="L80" s="16"/>
      <c r="M80" s="17"/>
      <c r="N80" s="17"/>
      <c r="O80" s="17"/>
      <c r="P80" s="17"/>
      <c r="Q80" s="16"/>
      <c r="R80" s="17"/>
      <c r="S80" s="17"/>
      <c r="T80" s="17"/>
      <c r="U80" s="17"/>
      <c r="V80" s="16"/>
      <c r="W80" s="17"/>
      <c r="X80" s="17"/>
      <c r="Y80" s="17"/>
      <c r="Z80" s="17"/>
      <c r="AA80" s="16"/>
      <c r="AB80" s="17"/>
      <c r="AC80" s="17"/>
      <c r="AD80" s="17"/>
      <c r="AE80" s="17"/>
      <c r="AF80" s="16"/>
      <c r="AG80" s="17"/>
      <c r="AH80" s="17"/>
      <c r="AI80" s="17"/>
      <c r="AJ80" s="17"/>
      <c r="AK80" s="16"/>
      <c r="AL80" s="17"/>
      <c r="AM80" s="17"/>
      <c r="AN80" s="17"/>
    </row>
    <row r="81" spans="2:40" ht="15">
      <c r="B81" s="24"/>
      <c r="C81" s="17"/>
      <c r="D81" s="17"/>
      <c r="E81" s="17"/>
      <c r="F81" s="17"/>
      <c r="G81" s="16"/>
      <c r="H81" s="17"/>
      <c r="I81" s="17"/>
      <c r="J81" s="17"/>
      <c r="K81" s="17"/>
      <c r="L81" s="16"/>
      <c r="M81" s="17"/>
      <c r="N81" s="17"/>
      <c r="O81" s="17"/>
      <c r="P81" s="17"/>
      <c r="Q81" s="16"/>
      <c r="R81" s="17"/>
      <c r="S81" s="17"/>
      <c r="T81" s="17"/>
      <c r="U81" s="17"/>
      <c r="V81" s="16"/>
      <c r="W81" s="17"/>
      <c r="X81" s="17"/>
      <c r="Y81" s="17"/>
      <c r="Z81" s="17"/>
      <c r="AA81" s="16"/>
      <c r="AB81" s="17"/>
      <c r="AC81" s="17"/>
      <c r="AD81" s="17"/>
      <c r="AE81" s="17"/>
      <c r="AF81" s="16"/>
      <c r="AG81" s="17"/>
      <c r="AH81" s="17"/>
      <c r="AI81" s="17"/>
      <c r="AJ81" s="17"/>
      <c r="AK81" s="16"/>
      <c r="AL81" s="17"/>
      <c r="AM81" s="17"/>
      <c r="AN81" s="17"/>
    </row>
    <row r="82" spans="3:40" ht="15">
      <c r="C82" s="17"/>
      <c r="D82" s="17"/>
      <c r="E82" s="17"/>
      <c r="F82" s="17"/>
      <c r="G82" s="16"/>
      <c r="H82" s="17"/>
      <c r="I82" s="17"/>
      <c r="J82" s="17"/>
      <c r="K82" s="17"/>
      <c r="L82" s="16"/>
      <c r="M82" s="17"/>
      <c r="N82" s="17"/>
      <c r="O82" s="17"/>
      <c r="P82" s="17"/>
      <c r="Q82" s="16"/>
      <c r="R82" s="17"/>
      <c r="S82" s="17"/>
      <c r="T82" s="17"/>
      <c r="U82" s="17"/>
      <c r="V82" s="16"/>
      <c r="W82" s="17"/>
      <c r="X82" s="17"/>
      <c r="Y82" s="17"/>
      <c r="Z82" s="17"/>
      <c r="AA82" s="16"/>
      <c r="AB82" s="17"/>
      <c r="AC82" s="17"/>
      <c r="AD82" s="17"/>
      <c r="AE82" s="17"/>
      <c r="AF82" s="16"/>
      <c r="AG82" s="17"/>
      <c r="AH82" s="17"/>
      <c r="AI82" s="17"/>
      <c r="AJ82" s="17"/>
      <c r="AK82" s="16"/>
      <c r="AL82" s="17"/>
      <c r="AM82" s="17"/>
      <c r="AN82" s="17"/>
    </row>
    <row r="83" spans="2:40" ht="15">
      <c r="B83" s="24"/>
      <c r="C83" s="17"/>
      <c r="D83" s="17"/>
      <c r="E83" s="17"/>
      <c r="F83" s="17"/>
      <c r="G83" s="16"/>
      <c r="H83" s="17"/>
      <c r="I83" s="17"/>
      <c r="J83" s="17"/>
      <c r="K83" s="17"/>
      <c r="L83" s="16"/>
      <c r="M83" s="17"/>
      <c r="N83" s="17"/>
      <c r="O83" s="17"/>
      <c r="P83" s="17"/>
      <c r="Q83" s="16"/>
      <c r="R83" s="17"/>
      <c r="S83" s="17"/>
      <c r="T83" s="17"/>
      <c r="U83" s="17"/>
      <c r="V83" s="16"/>
      <c r="W83" s="17"/>
      <c r="X83" s="17"/>
      <c r="Y83" s="17"/>
      <c r="Z83" s="17"/>
      <c r="AA83" s="16"/>
      <c r="AB83" s="17"/>
      <c r="AC83" s="17"/>
      <c r="AD83" s="17"/>
      <c r="AE83" s="17"/>
      <c r="AF83" s="16"/>
      <c r="AG83" s="17"/>
      <c r="AH83" s="17"/>
      <c r="AI83" s="17"/>
      <c r="AJ83" s="17"/>
      <c r="AK83" s="16"/>
      <c r="AL83" s="17"/>
      <c r="AM83" s="17"/>
      <c r="AN83" s="17"/>
    </row>
    <row r="84" spans="3:40" ht="15">
      <c r="C84" s="17"/>
      <c r="D84" s="17"/>
      <c r="E84" s="17"/>
      <c r="F84" s="17"/>
      <c r="G84" s="16"/>
      <c r="H84" s="17"/>
      <c r="I84" s="17"/>
      <c r="J84" s="17"/>
      <c r="K84" s="17"/>
      <c r="L84" s="16"/>
      <c r="M84" s="17"/>
      <c r="N84" s="17"/>
      <c r="O84" s="17"/>
      <c r="P84" s="17"/>
      <c r="Q84" s="16"/>
      <c r="R84" s="17"/>
      <c r="S84" s="17"/>
      <c r="T84" s="17"/>
      <c r="U84" s="17"/>
      <c r="V84" s="16"/>
      <c r="W84" s="17"/>
      <c r="X84" s="17"/>
      <c r="Y84" s="17"/>
      <c r="Z84" s="17"/>
      <c r="AA84" s="16"/>
      <c r="AB84" s="17"/>
      <c r="AC84" s="17"/>
      <c r="AD84" s="17"/>
      <c r="AE84" s="17"/>
      <c r="AF84" s="16"/>
      <c r="AG84" s="17"/>
      <c r="AH84" s="17"/>
      <c r="AI84" s="17"/>
      <c r="AJ84" s="17"/>
      <c r="AK84" s="16"/>
      <c r="AL84" s="17"/>
      <c r="AM84" s="17"/>
      <c r="AN84" s="17"/>
    </row>
    <row r="85" spans="2:40" ht="15">
      <c r="B85" s="88"/>
      <c r="C85" s="17"/>
      <c r="D85" s="17"/>
      <c r="E85" s="17"/>
      <c r="F85" s="17"/>
      <c r="G85" s="16"/>
      <c r="H85" s="17"/>
      <c r="I85" s="17"/>
      <c r="J85" s="17"/>
      <c r="K85" s="17"/>
      <c r="L85" s="16"/>
      <c r="M85" s="17"/>
      <c r="N85" s="17"/>
      <c r="O85" s="17"/>
      <c r="P85" s="17"/>
      <c r="Q85" s="16"/>
      <c r="R85" s="17"/>
      <c r="S85" s="17"/>
      <c r="T85" s="17"/>
      <c r="U85" s="17"/>
      <c r="V85" s="16"/>
      <c r="W85" s="17"/>
      <c r="X85" s="17"/>
      <c r="Y85" s="17"/>
      <c r="Z85" s="17"/>
      <c r="AA85" s="16"/>
      <c r="AB85" s="17"/>
      <c r="AC85" s="17"/>
      <c r="AD85" s="17"/>
      <c r="AE85" s="17"/>
      <c r="AF85" s="16"/>
      <c r="AG85" s="17"/>
      <c r="AH85" s="17"/>
      <c r="AI85" s="17"/>
      <c r="AJ85" s="17"/>
      <c r="AK85" s="16"/>
      <c r="AL85" s="17"/>
      <c r="AM85" s="17"/>
      <c r="AN85" s="17"/>
    </row>
    <row r="86" spans="2:40" ht="15">
      <c r="B86" s="87"/>
      <c r="C86" s="17"/>
      <c r="D86" s="17"/>
      <c r="E86" s="17"/>
      <c r="F86" s="17"/>
      <c r="G86" s="16"/>
      <c r="H86" s="17"/>
      <c r="I86" s="17"/>
      <c r="J86" s="17"/>
      <c r="K86" s="17"/>
      <c r="L86" s="16"/>
      <c r="M86" s="17"/>
      <c r="N86" s="17"/>
      <c r="O86" s="17"/>
      <c r="P86" s="17"/>
      <c r="Q86" s="16"/>
      <c r="R86" s="17"/>
      <c r="S86" s="17"/>
      <c r="T86" s="17"/>
      <c r="U86" s="17"/>
      <c r="V86" s="16"/>
      <c r="W86" s="17"/>
      <c r="X86" s="17"/>
      <c r="Y86" s="17"/>
      <c r="Z86" s="17"/>
      <c r="AA86" s="16"/>
      <c r="AB86" s="17"/>
      <c r="AC86" s="17"/>
      <c r="AD86" s="17"/>
      <c r="AE86" s="17"/>
      <c r="AF86" s="16"/>
      <c r="AG86" s="17"/>
      <c r="AH86" s="17"/>
      <c r="AI86" s="17"/>
      <c r="AJ86" s="17"/>
      <c r="AK86" s="16"/>
      <c r="AL86" s="17"/>
      <c r="AM86" s="17"/>
      <c r="AN86" s="17"/>
    </row>
    <row r="87" spans="1:40" ht="15">
      <c r="A87"/>
      <c r="B87" s="24"/>
      <c r="C87" s="17"/>
      <c r="D87" s="17"/>
      <c r="E87" s="17"/>
      <c r="F87" s="17"/>
      <c r="G87" s="16"/>
      <c r="H87" s="17"/>
      <c r="I87" s="17"/>
      <c r="J87" s="17"/>
      <c r="K87" s="17"/>
      <c r="L87" s="16"/>
      <c r="M87" s="17"/>
      <c r="N87" s="17"/>
      <c r="O87" s="17"/>
      <c r="P87" s="17"/>
      <c r="Q87" s="16"/>
      <c r="R87" s="17"/>
      <c r="S87" s="17"/>
      <c r="T87" s="17"/>
      <c r="U87" s="17"/>
      <c r="V87" s="16"/>
      <c r="W87" s="17"/>
      <c r="X87" s="17"/>
      <c r="Y87" s="17"/>
      <c r="Z87" s="17"/>
      <c r="AA87" s="16"/>
      <c r="AB87" s="17"/>
      <c r="AC87" s="17"/>
      <c r="AD87" s="17"/>
      <c r="AE87" s="17"/>
      <c r="AF87" s="16"/>
      <c r="AG87" s="17"/>
      <c r="AH87" s="17"/>
      <c r="AI87" s="17"/>
      <c r="AJ87" s="17"/>
      <c r="AK87" s="16"/>
      <c r="AL87" s="17"/>
      <c r="AM87" s="17"/>
      <c r="AN87" s="17"/>
    </row>
    <row r="88" spans="1:40" ht="15">
      <c r="A88"/>
      <c r="B88" s="5"/>
      <c r="C88" s="17"/>
      <c r="D88" s="17"/>
      <c r="E88" s="17"/>
      <c r="F88" s="17"/>
      <c r="G88" s="16"/>
      <c r="H88" s="17"/>
      <c r="I88" s="17"/>
      <c r="J88" s="17"/>
      <c r="K88" s="17"/>
      <c r="L88" s="16"/>
      <c r="M88" s="17"/>
      <c r="N88" s="17"/>
      <c r="O88" s="17"/>
      <c r="P88" s="17"/>
      <c r="Q88" s="16"/>
      <c r="R88" s="17"/>
      <c r="S88" s="17"/>
      <c r="T88" s="17"/>
      <c r="U88" s="17"/>
      <c r="V88" s="16"/>
      <c r="W88" s="17"/>
      <c r="X88" s="17"/>
      <c r="Y88" s="17"/>
      <c r="Z88" s="17"/>
      <c r="AA88" s="16"/>
      <c r="AB88" s="17"/>
      <c r="AC88" s="17"/>
      <c r="AD88" s="17"/>
      <c r="AE88" s="17"/>
      <c r="AF88" s="16"/>
      <c r="AG88" s="17"/>
      <c r="AH88" s="17"/>
      <c r="AI88" s="17"/>
      <c r="AJ88" s="17"/>
      <c r="AK88" s="16"/>
      <c r="AL88" s="17"/>
      <c r="AM88" s="17"/>
      <c r="AN88" s="17"/>
    </row>
    <row r="89" spans="1:40" ht="15">
      <c r="A89"/>
      <c r="B89" s="5"/>
      <c r="C89" s="17"/>
      <c r="D89" s="17"/>
      <c r="E89" s="17"/>
      <c r="F89" s="17"/>
      <c r="G89" s="16"/>
      <c r="H89" s="17"/>
      <c r="I89" s="17"/>
      <c r="J89" s="17"/>
      <c r="K89" s="17"/>
      <c r="L89" s="16"/>
      <c r="M89" s="17"/>
      <c r="N89" s="17"/>
      <c r="O89" s="17"/>
      <c r="P89" s="17"/>
      <c r="Q89" s="16"/>
      <c r="R89" s="17"/>
      <c r="S89" s="17"/>
      <c r="T89" s="17"/>
      <c r="U89" s="17"/>
      <c r="V89" s="16"/>
      <c r="W89" s="17"/>
      <c r="X89" s="17"/>
      <c r="Y89" s="17"/>
      <c r="Z89" s="17"/>
      <c r="AA89" s="16"/>
      <c r="AB89" s="17"/>
      <c r="AC89" s="17"/>
      <c r="AD89" s="17"/>
      <c r="AE89" s="17"/>
      <c r="AF89" s="16"/>
      <c r="AG89" s="17"/>
      <c r="AH89" s="17"/>
      <c r="AI89" s="17"/>
      <c r="AJ89" s="17"/>
      <c r="AK89" s="16"/>
      <c r="AL89" s="17"/>
      <c r="AM89" s="17"/>
      <c r="AN89" s="17"/>
    </row>
    <row r="90" spans="1:40" ht="15">
      <c r="A90"/>
      <c r="B90" s="5"/>
      <c r="C90" s="17"/>
      <c r="D90" s="17"/>
      <c r="E90" s="17"/>
      <c r="F90" s="17"/>
      <c r="G90" s="16"/>
      <c r="H90" s="17"/>
      <c r="I90" s="17"/>
      <c r="J90" s="17"/>
      <c r="K90" s="17"/>
      <c r="L90" s="16"/>
      <c r="M90" s="17"/>
      <c r="N90" s="17"/>
      <c r="O90" s="17"/>
      <c r="P90" s="17"/>
      <c r="Q90" s="16"/>
      <c r="R90" s="17"/>
      <c r="S90" s="17"/>
      <c r="T90" s="17"/>
      <c r="U90" s="17"/>
      <c r="V90" s="16"/>
      <c r="W90" s="17"/>
      <c r="X90" s="17"/>
      <c r="Y90" s="17"/>
      <c r="Z90" s="17"/>
      <c r="AA90" s="16"/>
      <c r="AB90" s="17"/>
      <c r="AC90" s="17"/>
      <c r="AD90" s="17"/>
      <c r="AE90" s="17"/>
      <c r="AF90" s="16"/>
      <c r="AG90" s="17"/>
      <c r="AH90" s="17"/>
      <c r="AI90" s="17"/>
      <c r="AJ90" s="17"/>
      <c r="AK90" s="16"/>
      <c r="AL90" s="17"/>
      <c r="AM90" s="17"/>
      <c r="AN90" s="17"/>
    </row>
    <row r="91" spans="1:40" ht="15">
      <c r="A91"/>
      <c r="B91" s="5"/>
      <c r="C91" s="17"/>
      <c r="D91" s="17"/>
      <c r="E91" s="17"/>
      <c r="F91" s="17"/>
      <c r="G91" s="16"/>
      <c r="H91" s="17"/>
      <c r="I91" s="17"/>
      <c r="J91" s="17"/>
      <c r="K91" s="17"/>
      <c r="L91" s="16"/>
      <c r="M91" s="17"/>
      <c r="N91" s="17"/>
      <c r="O91" s="17"/>
      <c r="P91" s="17"/>
      <c r="Q91" s="16"/>
      <c r="R91" s="17"/>
      <c r="S91" s="17"/>
      <c r="T91" s="17"/>
      <c r="U91" s="17"/>
      <c r="V91" s="16"/>
      <c r="W91" s="17"/>
      <c r="X91" s="17"/>
      <c r="Y91" s="17"/>
      <c r="Z91" s="17"/>
      <c r="AA91" s="16"/>
      <c r="AB91" s="17"/>
      <c r="AC91" s="17"/>
      <c r="AD91" s="17"/>
      <c r="AE91" s="17"/>
      <c r="AF91" s="16"/>
      <c r="AG91" s="17"/>
      <c r="AH91" s="17"/>
      <c r="AI91" s="17"/>
      <c r="AJ91" s="17"/>
      <c r="AK91" s="16"/>
      <c r="AL91" s="17"/>
      <c r="AM91" s="17"/>
      <c r="AN91" s="17"/>
    </row>
    <row r="92" spans="1:40" ht="15">
      <c r="A92"/>
      <c r="B92" s="5"/>
      <c r="C92" s="17"/>
      <c r="D92" s="17"/>
      <c r="E92" s="17"/>
      <c r="F92" s="17"/>
      <c r="G92" s="16"/>
      <c r="H92" s="17"/>
      <c r="I92" s="17"/>
      <c r="J92" s="17"/>
      <c r="K92" s="17"/>
      <c r="L92" s="16"/>
      <c r="M92" s="17"/>
      <c r="N92" s="17"/>
      <c r="O92" s="17"/>
      <c r="P92" s="17"/>
      <c r="Q92" s="16"/>
      <c r="R92" s="17"/>
      <c r="S92" s="17"/>
      <c r="T92" s="17"/>
      <c r="U92" s="17"/>
      <c r="V92" s="16"/>
      <c r="W92" s="17"/>
      <c r="X92" s="17"/>
      <c r="Y92" s="17"/>
      <c r="Z92" s="17"/>
      <c r="AA92" s="16"/>
      <c r="AB92" s="17"/>
      <c r="AC92" s="17"/>
      <c r="AD92" s="17"/>
      <c r="AE92" s="17"/>
      <c r="AF92" s="16"/>
      <c r="AG92" s="17"/>
      <c r="AH92" s="17"/>
      <c r="AI92" s="17"/>
      <c r="AJ92" s="17"/>
      <c r="AK92" s="16"/>
      <c r="AL92" s="17"/>
      <c r="AM92" s="17"/>
      <c r="AN92" s="17"/>
    </row>
    <row r="93" spans="1:40" ht="15">
      <c r="A93"/>
      <c r="B93" s="24"/>
      <c r="C93" s="17"/>
      <c r="D93" s="17"/>
      <c r="E93" s="17"/>
      <c r="F93" s="17"/>
      <c r="G93" s="16"/>
      <c r="H93" s="17"/>
      <c r="I93" s="17"/>
      <c r="J93" s="17"/>
      <c r="K93" s="17"/>
      <c r="L93" s="16"/>
      <c r="M93" s="17"/>
      <c r="N93" s="17"/>
      <c r="O93" s="17"/>
      <c r="P93" s="17"/>
      <c r="Q93" s="16"/>
      <c r="R93" s="17"/>
      <c r="S93" s="17"/>
      <c r="T93" s="17"/>
      <c r="U93" s="17"/>
      <c r="V93" s="16"/>
      <c r="W93" s="17"/>
      <c r="X93" s="17"/>
      <c r="Y93" s="17"/>
      <c r="Z93" s="17"/>
      <c r="AA93" s="16"/>
      <c r="AB93" s="17"/>
      <c r="AC93" s="17"/>
      <c r="AD93" s="17"/>
      <c r="AE93" s="17"/>
      <c r="AF93" s="16"/>
      <c r="AG93" s="17"/>
      <c r="AH93" s="17"/>
      <c r="AI93" s="17"/>
      <c r="AJ93" s="17"/>
      <c r="AK93" s="16"/>
      <c r="AL93" s="17"/>
      <c r="AM93" s="17"/>
      <c r="AN93" s="17"/>
    </row>
    <row r="94" spans="1:40" ht="15">
      <c r="A94"/>
      <c r="B94" s="24"/>
      <c r="C94" s="17"/>
      <c r="D94" s="17"/>
      <c r="E94" s="17"/>
      <c r="F94" s="17"/>
      <c r="G94" s="16"/>
      <c r="H94" s="17"/>
      <c r="I94" s="17"/>
      <c r="J94" s="17"/>
      <c r="K94" s="17"/>
      <c r="L94" s="16"/>
      <c r="M94" s="17"/>
      <c r="N94" s="17"/>
      <c r="O94" s="17"/>
      <c r="P94" s="17"/>
      <c r="Q94" s="16"/>
      <c r="R94" s="17"/>
      <c r="S94" s="17"/>
      <c r="T94" s="17"/>
      <c r="U94" s="17"/>
      <c r="V94" s="16"/>
      <c r="W94" s="17"/>
      <c r="X94" s="17"/>
      <c r="Y94" s="17"/>
      <c r="Z94" s="17"/>
      <c r="AA94" s="16"/>
      <c r="AB94" s="17"/>
      <c r="AC94" s="17"/>
      <c r="AD94" s="17"/>
      <c r="AE94" s="17"/>
      <c r="AF94" s="16"/>
      <c r="AG94" s="17"/>
      <c r="AH94" s="17"/>
      <c r="AI94" s="17"/>
      <c r="AJ94" s="17"/>
      <c r="AK94" s="16"/>
      <c r="AL94" s="17"/>
      <c r="AM94" s="17"/>
      <c r="AN94" s="17"/>
    </row>
    <row r="95" spans="1:40" ht="15">
      <c r="A95"/>
      <c r="B95" s="88"/>
      <c r="C95" s="17"/>
      <c r="D95" s="17"/>
      <c r="E95" s="17"/>
      <c r="F95" s="17"/>
      <c r="G95" s="16"/>
      <c r="H95" s="17"/>
      <c r="I95" s="17"/>
      <c r="J95" s="17"/>
      <c r="K95" s="17"/>
      <c r="L95" s="16"/>
      <c r="M95" s="17"/>
      <c r="N95" s="17"/>
      <c r="O95" s="17"/>
      <c r="P95" s="17"/>
      <c r="Q95" s="16"/>
      <c r="R95" s="17"/>
      <c r="S95" s="17"/>
      <c r="T95" s="17"/>
      <c r="U95" s="17"/>
      <c r="V95" s="16"/>
      <c r="W95" s="17"/>
      <c r="X95" s="17"/>
      <c r="Y95" s="17"/>
      <c r="Z95" s="17"/>
      <c r="AA95" s="16"/>
      <c r="AB95" s="17"/>
      <c r="AC95" s="17"/>
      <c r="AD95" s="17"/>
      <c r="AE95" s="17"/>
      <c r="AF95" s="16"/>
      <c r="AG95" s="17"/>
      <c r="AH95" s="17"/>
      <c r="AI95" s="17"/>
      <c r="AJ95" s="17"/>
      <c r="AK95" s="16"/>
      <c r="AL95" s="17"/>
      <c r="AM95" s="17"/>
      <c r="AN95" s="17"/>
    </row>
    <row r="96" spans="1:40" ht="15">
      <c r="A96"/>
      <c r="B96" s="87"/>
      <c r="C96" s="17"/>
      <c r="D96" s="17"/>
      <c r="E96" s="17"/>
      <c r="F96" s="17"/>
      <c r="G96" s="16"/>
      <c r="H96" s="17"/>
      <c r="I96" s="17"/>
      <c r="J96" s="17"/>
      <c r="K96" s="17"/>
      <c r="L96" s="16"/>
      <c r="M96" s="17"/>
      <c r="N96" s="17"/>
      <c r="O96" s="17"/>
      <c r="P96" s="17"/>
      <c r="Q96" s="16"/>
      <c r="R96" s="17"/>
      <c r="S96" s="17"/>
      <c r="T96" s="17"/>
      <c r="U96" s="17"/>
      <c r="V96" s="16"/>
      <c r="W96" s="17"/>
      <c r="X96" s="17"/>
      <c r="Y96" s="17"/>
      <c r="Z96" s="17"/>
      <c r="AA96" s="16"/>
      <c r="AB96" s="17"/>
      <c r="AC96" s="17"/>
      <c r="AD96" s="17"/>
      <c r="AE96" s="17"/>
      <c r="AF96" s="16"/>
      <c r="AG96" s="17"/>
      <c r="AH96" s="17"/>
      <c r="AI96" s="17"/>
      <c r="AJ96" s="17"/>
      <c r="AK96" s="16"/>
      <c r="AL96" s="17"/>
      <c r="AM96" s="17"/>
      <c r="AN96" s="17"/>
    </row>
    <row r="97" spans="1:40" ht="15">
      <c r="A97"/>
      <c r="B97" s="5"/>
      <c r="C97" s="17"/>
      <c r="D97" s="17"/>
      <c r="E97" s="17"/>
      <c r="F97" s="17"/>
      <c r="G97" s="16"/>
      <c r="H97" s="17"/>
      <c r="I97" s="17"/>
      <c r="J97" s="17"/>
      <c r="K97" s="17"/>
      <c r="L97" s="16"/>
      <c r="M97" s="17"/>
      <c r="N97" s="17"/>
      <c r="O97" s="17"/>
      <c r="P97" s="17"/>
      <c r="Q97" s="16"/>
      <c r="R97" s="17"/>
      <c r="S97" s="17"/>
      <c r="T97" s="17"/>
      <c r="U97" s="17"/>
      <c r="V97" s="16"/>
      <c r="W97" s="17"/>
      <c r="X97" s="17"/>
      <c r="Y97" s="17"/>
      <c r="Z97" s="17"/>
      <c r="AA97" s="16"/>
      <c r="AB97" s="17"/>
      <c r="AC97" s="17"/>
      <c r="AD97" s="17"/>
      <c r="AE97" s="17"/>
      <c r="AF97" s="16"/>
      <c r="AG97" s="17"/>
      <c r="AH97" s="17"/>
      <c r="AI97" s="17"/>
      <c r="AJ97" s="17"/>
      <c r="AK97" s="16"/>
      <c r="AL97" s="17"/>
      <c r="AM97" s="17"/>
      <c r="AN97" s="17"/>
    </row>
    <row r="98" spans="1:40" ht="15">
      <c r="A98"/>
      <c r="B98" s="5"/>
      <c r="C98" s="17"/>
      <c r="D98" s="17"/>
      <c r="E98" s="17"/>
      <c r="F98" s="17"/>
      <c r="G98" s="16"/>
      <c r="H98" s="17"/>
      <c r="I98" s="17"/>
      <c r="J98" s="17"/>
      <c r="K98" s="17"/>
      <c r="L98" s="16"/>
      <c r="M98" s="17"/>
      <c r="N98" s="17"/>
      <c r="O98" s="17"/>
      <c r="P98" s="17"/>
      <c r="Q98" s="16"/>
      <c r="R98" s="17"/>
      <c r="S98" s="17"/>
      <c r="T98" s="17"/>
      <c r="U98" s="17"/>
      <c r="V98" s="16"/>
      <c r="W98" s="17"/>
      <c r="X98" s="17"/>
      <c r="Y98" s="17"/>
      <c r="Z98" s="17"/>
      <c r="AA98" s="16"/>
      <c r="AB98" s="17"/>
      <c r="AC98" s="17"/>
      <c r="AD98" s="17"/>
      <c r="AE98" s="17"/>
      <c r="AF98" s="16"/>
      <c r="AG98" s="17"/>
      <c r="AH98" s="17"/>
      <c r="AI98" s="17"/>
      <c r="AJ98" s="17"/>
      <c r="AK98" s="16"/>
      <c r="AL98" s="17"/>
      <c r="AM98" s="17"/>
      <c r="AN98" s="17"/>
    </row>
    <row r="99" spans="1:40" ht="15">
      <c r="A99"/>
      <c r="B99" s="5"/>
      <c r="C99" s="17"/>
      <c r="D99" s="17"/>
      <c r="E99" s="17"/>
      <c r="F99" s="17"/>
      <c r="G99" s="16"/>
      <c r="H99" s="17"/>
      <c r="I99" s="17"/>
      <c r="J99" s="17"/>
      <c r="K99" s="17"/>
      <c r="L99" s="16"/>
      <c r="M99" s="17"/>
      <c r="N99" s="17"/>
      <c r="O99" s="17"/>
      <c r="P99" s="17"/>
      <c r="Q99" s="16"/>
      <c r="R99" s="17"/>
      <c r="S99" s="17"/>
      <c r="T99" s="17"/>
      <c r="U99" s="17"/>
      <c r="V99" s="16"/>
      <c r="W99" s="17"/>
      <c r="X99" s="17"/>
      <c r="Y99" s="17"/>
      <c r="Z99" s="17"/>
      <c r="AA99" s="16"/>
      <c r="AB99" s="17"/>
      <c r="AC99" s="17"/>
      <c r="AD99" s="17"/>
      <c r="AE99" s="17"/>
      <c r="AF99" s="16"/>
      <c r="AG99" s="17"/>
      <c r="AH99" s="17"/>
      <c r="AI99" s="17"/>
      <c r="AJ99" s="17"/>
      <c r="AK99" s="16"/>
      <c r="AL99" s="17"/>
      <c r="AM99" s="17"/>
      <c r="AN99" s="17"/>
    </row>
    <row r="100" spans="1:40" ht="15">
      <c r="A100"/>
      <c r="B100" s="24"/>
      <c r="C100" s="17"/>
      <c r="D100" s="17"/>
      <c r="E100" s="17"/>
      <c r="F100" s="17"/>
      <c r="G100" s="16"/>
      <c r="H100" s="17"/>
      <c r="I100" s="17"/>
      <c r="J100" s="17"/>
      <c r="K100" s="17"/>
      <c r="L100" s="16"/>
      <c r="M100" s="17"/>
      <c r="N100" s="17"/>
      <c r="O100" s="17"/>
      <c r="P100" s="17"/>
      <c r="Q100" s="16"/>
      <c r="R100" s="17"/>
      <c r="S100" s="17"/>
      <c r="T100" s="17"/>
      <c r="U100" s="17"/>
      <c r="V100" s="16"/>
      <c r="W100" s="17"/>
      <c r="X100" s="17"/>
      <c r="Y100" s="17"/>
      <c r="Z100" s="17"/>
      <c r="AA100" s="16"/>
      <c r="AB100" s="17"/>
      <c r="AC100" s="17"/>
      <c r="AD100" s="17"/>
      <c r="AE100" s="17"/>
      <c r="AF100" s="16"/>
      <c r="AG100" s="17"/>
      <c r="AH100" s="17"/>
      <c r="AI100" s="17"/>
      <c r="AJ100" s="17"/>
      <c r="AK100" s="16"/>
      <c r="AL100" s="17"/>
      <c r="AM100" s="17"/>
      <c r="AN100" s="17"/>
    </row>
    <row r="101" spans="1:40" ht="15">
      <c r="A101"/>
      <c r="B101" s="24"/>
      <c r="C101" s="17"/>
      <c r="D101" s="17"/>
      <c r="E101" s="17"/>
      <c r="F101" s="17"/>
      <c r="G101" s="16"/>
      <c r="H101" s="17"/>
      <c r="I101" s="17"/>
      <c r="J101" s="17"/>
      <c r="K101" s="17"/>
      <c r="L101" s="16"/>
      <c r="M101" s="17"/>
      <c r="N101" s="17"/>
      <c r="O101" s="17"/>
      <c r="P101" s="17"/>
      <c r="Q101" s="16"/>
      <c r="R101" s="17"/>
      <c r="S101" s="17"/>
      <c r="T101" s="17"/>
      <c r="U101" s="17"/>
      <c r="V101" s="16"/>
      <c r="W101" s="17"/>
      <c r="X101" s="17"/>
      <c r="Y101" s="17"/>
      <c r="Z101" s="17"/>
      <c r="AA101" s="16"/>
      <c r="AB101" s="17"/>
      <c r="AC101" s="17"/>
      <c r="AD101" s="17"/>
      <c r="AE101" s="17"/>
      <c r="AF101" s="16"/>
      <c r="AG101" s="17"/>
      <c r="AH101" s="17"/>
      <c r="AI101" s="17"/>
      <c r="AJ101" s="17"/>
      <c r="AK101" s="16"/>
      <c r="AL101" s="17"/>
      <c r="AM101" s="17"/>
      <c r="AN101" s="17"/>
    </row>
    <row r="102" spans="1:40" ht="15">
      <c r="A102"/>
      <c r="B102" s="88"/>
      <c r="C102" s="17"/>
      <c r="D102" s="17"/>
      <c r="E102" s="17"/>
      <c r="F102" s="17"/>
      <c r="G102" s="16"/>
      <c r="H102" s="17"/>
      <c r="I102" s="17"/>
      <c r="J102" s="17"/>
      <c r="K102" s="17"/>
      <c r="L102" s="16"/>
      <c r="M102" s="17"/>
      <c r="N102" s="17"/>
      <c r="O102" s="17"/>
      <c r="P102" s="17"/>
      <c r="Q102" s="16"/>
      <c r="R102" s="17"/>
      <c r="S102" s="17"/>
      <c r="T102" s="17"/>
      <c r="U102" s="17"/>
      <c r="V102" s="16"/>
      <c r="W102" s="17"/>
      <c r="X102" s="17"/>
      <c r="Y102" s="17"/>
      <c r="Z102" s="17"/>
      <c r="AA102" s="16"/>
      <c r="AB102" s="17"/>
      <c r="AC102" s="17"/>
      <c r="AD102" s="17"/>
      <c r="AE102" s="17"/>
      <c r="AF102" s="16"/>
      <c r="AG102" s="17"/>
      <c r="AH102" s="17"/>
      <c r="AI102" s="17"/>
      <c r="AJ102" s="17"/>
      <c r="AK102" s="16"/>
      <c r="AL102" s="17"/>
      <c r="AM102" s="17"/>
      <c r="AN102" s="17"/>
    </row>
    <row r="103" spans="1:40" ht="15">
      <c r="A103"/>
      <c r="B103" s="87"/>
      <c r="C103" s="17"/>
      <c r="D103" s="17"/>
      <c r="E103" s="17"/>
      <c r="F103" s="17"/>
      <c r="G103" s="16"/>
      <c r="H103" s="17"/>
      <c r="I103" s="17"/>
      <c r="J103" s="17"/>
      <c r="K103" s="17"/>
      <c r="L103" s="16"/>
      <c r="M103" s="17"/>
      <c r="N103" s="17"/>
      <c r="O103" s="17"/>
      <c r="P103" s="17"/>
      <c r="Q103" s="16"/>
      <c r="R103" s="17"/>
      <c r="S103" s="17"/>
      <c r="T103" s="17"/>
      <c r="U103" s="17"/>
      <c r="V103" s="16"/>
      <c r="W103" s="17"/>
      <c r="X103" s="17"/>
      <c r="Y103" s="17"/>
      <c r="Z103" s="17"/>
      <c r="AA103" s="16"/>
      <c r="AB103" s="17"/>
      <c r="AC103" s="17"/>
      <c r="AD103" s="17"/>
      <c r="AE103" s="17"/>
      <c r="AF103" s="16"/>
      <c r="AG103" s="17"/>
      <c r="AH103" s="17"/>
      <c r="AI103" s="17"/>
      <c r="AJ103" s="17"/>
      <c r="AK103" s="16"/>
      <c r="AL103" s="17"/>
      <c r="AM103" s="17"/>
      <c r="AN103" s="17"/>
    </row>
    <row r="104" spans="1:40" ht="15">
      <c r="A104"/>
      <c r="B104" s="5"/>
      <c r="C104" s="17"/>
      <c r="D104" s="17"/>
      <c r="E104" s="17"/>
      <c r="F104" s="17"/>
      <c r="G104" s="16"/>
      <c r="H104" s="17"/>
      <c r="I104" s="17"/>
      <c r="J104" s="17"/>
      <c r="K104" s="17"/>
      <c r="L104" s="16"/>
      <c r="M104" s="17"/>
      <c r="N104" s="17"/>
      <c r="O104" s="17"/>
      <c r="P104" s="17"/>
      <c r="Q104" s="16"/>
      <c r="R104" s="17"/>
      <c r="S104" s="17"/>
      <c r="T104" s="17"/>
      <c r="U104" s="17"/>
      <c r="V104" s="16"/>
      <c r="W104" s="17"/>
      <c r="X104" s="17"/>
      <c r="Y104" s="17"/>
      <c r="Z104" s="17"/>
      <c r="AA104" s="16"/>
      <c r="AB104" s="17"/>
      <c r="AC104" s="17"/>
      <c r="AD104" s="17"/>
      <c r="AE104" s="17"/>
      <c r="AF104" s="16"/>
      <c r="AG104" s="17"/>
      <c r="AH104" s="17"/>
      <c r="AI104" s="17"/>
      <c r="AJ104" s="17"/>
      <c r="AK104" s="16"/>
      <c r="AL104" s="17"/>
      <c r="AM104" s="17"/>
      <c r="AN104" s="17"/>
    </row>
    <row r="105" spans="1:40" ht="15">
      <c r="A105"/>
      <c r="B105" s="5"/>
      <c r="C105" s="17"/>
      <c r="D105" s="17"/>
      <c r="E105" s="17"/>
      <c r="F105" s="17"/>
      <c r="G105" s="16"/>
      <c r="H105" s="17"/>
      <c r="I105" s="17"/>
      <c r="J105" s="17"/>
      <c r="K105" s="17"/>
      <c r="L105" s="16"/>
      <c r="M105" s="17"/>
      <c r="N105" s="17"/>
      <c r="O105" s="17"/>
      <c r="P105" s="17"/>
      <c r="Q105" s="16"/>
      <c r="R105" s="17"/>
      <c r="S105" s="17"/>
      <c r="T105" s="17"/>
      <c r="U105" s="17"/>
      <c r="V105" s="16"/>
      <c r="W105" s="17"/>
      <c r="X105" s="17"/>
      <c r="Y105" s="17"/>
      <c r="Z105" s="17"/>
      <c r="AA105" s="16"/>
      <c r="AB105" s="17"/>
      <c r="AC105" s="17"/>
      <c r="AD105" s="17"/>
      <c r="AE105" s="17"/>
      <c r="AF105" s="16"/>
      <c r="AG105" s="17"/>
      <c r="AH105" s="17"/>
      <c r="AI105" s="17"/>
      <c r="AJ105" s="17"/>
      <c r="AK105" s="16"/>
      <c r="AL105" s="17"/>
      <c r="AM105" s="17"/>
      <c r="AN105" s="17"/>
    </row>
    <row r="106" spans="1:40" ht="15">
      <c r="A106"/>
      <c r="B106" s="5"/>
      <c r="C106" s="17"/>
      <c r="D106" s="17"/>
      <c r="E106" s="17"/>
      <c r="F106" s="17"/>
      <c r="G106" s="16"/>
      <c r="H106" s="17"/>
      <c r="I106" s="17"/>
      <c r="J106" s="17"/>
      <c r="K106" s="17"/>
      <c r="L106" s="16"/>
      <c r="M106" s="17"/>
      <c r="N106" s="17"/>
      <c r="O106" s="17"/>
      <c r="P106" s="17"/>
      <c r="Q106" s="16"/>
      <c r="R106" s="17"/>
      <c r="S106" s="17"/>
      <c r="T106" s="17"/>
      <c r="U106" s="17"/>
      <c r="V106" s="16"/>
      <c r="W106" s="17"/>
      <c r="X106" s="17"/>
      <c r="Y106" s="17"/>
      <c r="Z106" s="17"/>
      <c r="AA106" s="16"/>
      <c r="AB106" s="17"/>
      <c r="AC106" s="17"/>
      <c r="AD106" s="17"/>
      <c r="AE106" s="17"/>
      <c r="AF106" s="16"/>
      <c r="AG106" s="17"/>
      <c r="AH106" s="17"/>
      <c r="AI106" s="17"/>
      <c r="AJ106" s="17"/>
      <c r="AK106" s="16"/>
      <c r="AL106" s="17"/>
      <c r="AM106" s="17"/>
      <c r="AN106" s="17"/>
    </row>
    <row r="107" spans="1:40" ht="15">
      <c r="A107"/>
      <c r="B107" s="5"/>
      <c r="C107" s="17"/>
      <c r="D107" s="17"/>
      <c r="E107" s="17"/>
      <c r="F107" s="17"/>
      <c r="G107" s="16"/>
      <c r="H107" s="17"/>
      <c r="I107" s="17"/>
      <c r="J107" s="17"/>
      <c r="K107" s="17"/>
      <c r="L107" s="16"/>
      <c r="M107" s="17"/>
      <c r="N107" s="17"/>
      <c r="O107" s="17"/>
      <c r="P107" s="17"/>
      <c r="Q107" s="16"/>
      <c r="R107" s="17"/>
      <c r="S107" s="17"/>
      <c r="T107" s="17"/>
      <c r="U107" s="17"/>
      <c r="V107" s="16"/>
      <c r="W107" s="17"/>
      <c r="X107" s="17"/>
      <c r="Y107" s="17"/>
      <c r="Z107" s="17"/>
      <c r="AA107" s="16"/>
      <c r="AB107" s="17"/>
      <c r="AC107" s="17"/>
      <c r="AD107" s="17"/>
      <c r="AE107" s="17"/>
      <c r="AF107" s="16"/>
      <c r="AG107" s="17"/>
      <c r="AH107" s="17"/>
      <c r="AI107" s="17"/>
      <c r="AJ107" s="17"/>
      <c r="AK107" s="16"/>
      <c r="AL107" s="17"/>
      <c r="AM107" s="17"/>
      <c r="AN107" s="17"/>
    </row>
    <row r="108" spans="1:40" ht="15">
      <c r="A108"/>
      <c r="B108" s="24"/>
      <c r="C108" s="17"/>
      <c r="D108" s="17"/>
      <c r="E108" s="17"/>
      <c r="F108" s="17"/>
      <c r="G108" s="16"/>
      <c r="H108" s="17"/>
      <c r="I108" s="17"/>
      <c r="J108" s="17"/>
      <c r="K108" s="17"/>
      <c r="L108" s="16"/>
      <c r="M108" s="17"/>
      <c r="N108" s="17"/>
      <c r="O108" s="17"/>
      <c r="P108" s="17"/>
      <c r="Q108" s="16"/>
      <c r="R108" s="17"/>
      <c r="S108" s="17"/>
      <c r="T108" s="17"/>
      <c r="U108" s="17"/>
      <c r="V108" s="16"/>
      <c r="W108" s="17"/>
      <c r="X108" s="17"/>
      <c r="Y108" s="17"/>
      <c r="Z108" s="17"/>
      <c r="AA108" s="16"/>
      <c r="AB108" s="17"/>
      <c r="AC108" s="17"/>
      <c r="AD108" s="17"/>
      <c r="AE108" s="17"/>
      <c r="AF108" s="16"/>
      <c r="AG108" s="17"/>
      <c r="AH108" s="17"/>
      <c r="AI108" s="17"/>
      <c r="AJ108" s="17"/>
      <c r="AK108" s="16"/>
      <c r="AL108" s="17"/>
      <c r="AM108" s="17"/>
      <c r="AN108" s="17"/>
    </row>
    <row r="109" spans="1:40" ht="15">
      <c r="A109"/>
      <c r="C109" s="17"/>
      <c r="D109" s="17"/>
      <c r="E109" s="17"/>
      <c r="F109" s="17"/>
      <c r="G109" s="16"/>
      <c r="H109" s="17"/>
      <c r="I109" s="17"/>
      <c r="J109" s="17"/>
      <c r="K109" s="17"/>
      <c r="L109" s="16"/>
      <c r="M109" s="17"/>
      <c r="N109" s="17"/>
      <c r="O109" s="17"/>
      <c r="P109" s="17"/>
      <c r="Q109" s="16"/>
      <c r="R109" s="17"/>
      <c r="S109" s="17"/>
      <c r="T109" s="17"/>
      <c r="U109" s="17"/>
      <c r="V109" s="16"/>
      <c r="W109" s="17"/>
      <c r="X109" s="17"/>
      <c r="Y109" s="17"/>
      <c r="Z109" s="17"/>
      <c r="AA109" s="16"/>
      <c r="AB109" s="17"/>
      <c r="AC109" s="17"/>
      <c r="AD109" s="17"/>
      <c r="AE109" s="17"/>
      <c r="AF109" s="16"/>
      <c r="AG109" s="17"/>
      <c r="AH109" s="17"/>
      <c r="AI109" s="17"/>
      <c r="AJ109" s="17"/>
      <c r="AK109" s="16"/>
      <c r="AL109" s="17"/>
      <c r="AM109" s="17"/>
      <c r="AN109" s="17"/>
    </row>
    <row r="110" spans="1:40" ht="15">
      <c r="A110"/>
      <c r="B110" s="24"/>
      <c r="C110" s="17"/>
      <c r="D110" s="17"/>
      <c r="E110" s="17"/>
      <c r="F110" s="17"/>
      <c r="G110" s="16"/>
      <c r="H110" s="17"/>
      <c r="I110" s="17"/>
      <c r="J110" s="17"/>
      <c r="K110" s="17"/>
      <c r="L110" s="16"/>
      <c r="M110" s="17"/>
      <c r="N110" s="17"/>
      <c r="O110" s="17"/>
      <c r="P110" s="17"/>
      <c r="Q110" s="16"/>
      <c r="R110" s="17"/>
      <c r="S110" s="17"/>
      <c r="T110" s="17"/>
      <c r="U110" s="17"/>
      <c r="V110" s="16"/>
      <c r="W110" s="17"/>
      <c r="X110" s="17"/>
      <c r="Y110" s="17"/>
      <c r="Z110" s="17"/>
      <c r="AA110" s="16"/>
      <c r="AB110" s="17"/>
      <c r="AC110" s="17"/>
      <c r="AD110" s="17"/>
      <c r="AE110" s="17"/>
      <c r="AF110" s="16"/>
      <c r="AG110" s="17"/>
      <c r="AH110" s="17"/>
      <c r="AI110" s="17"/>
      <c r="AJ110" s="17"/>
      <c r="AK110" s="16"/>
      <c r="AL110" s="17"/>
      <c r="AM110" s="17"/>
      <c r="AN110" s="17"/>
    </row>
    <row r="111" spans="1:40" ht="15">
      <c r="A111"/>
      <c r="B111" s="24"/>
      <c r="C111" s="17"/>
      <c r="D111" s="17"/>
      <c r="E111" s="17"/>
      <c r="F111" s="17"/>
      <c r="G111" s="16"/>
      <c r="H111" s="17"/>
      <c r="I111" s="17"/>
      <c r="J111" s="17"/>
      <c r="K111" s="17"/>
      <c r="L111" s="16"/>
      <c r="M111" s="17"/>
      <c r="N111" s="17"/>
      <c r="O111" s="17"/>
      <c r="P111" s="17"/>
      <c r="Q111" s="16"/>
      <c r="R111" s="17"/>
      <c r="S111" s="17"/>
      <c r="T111" s="17"/>
      <c r="U111" s="17"/>
      <c r="V111" s="16"/>
      <c r="W111" s="17"/>
      <c r="X111" s="17"/>
      <c r="Y111" s="17"/>
      <c r="Z111" s="17"/>
      <c r="AA111" s="16"/>
      <c r="AB111" s="17"/>
      <c r="AC111" s="17"/>
      <c r="AD111" s="17"/>
      <c r="AE111" s="17"/>
      <c r="AF111" s="16"/>
      <c r="AG111" s="17"/>
      <c r="AH111" s="17"/>
      <c r="AI111" s="17"/>
      <c r="AJ111" s="17"/>
      <c r="AK111" s="16"/>
      <c r="AL111" s="17"/>
      <c r="AM111" s="17"/>
      <c r="AN111" s="17"/>
    </row>
    <row r="112" spans="1:40" ht="15">
      <c r="A112"/>
      <c r="B112" s="88"/>
      <c r="C112" s="17"/>
      <c r="D112" s="17"/>
      <c r="E112" s="17"/>
      <c r="F112" s="17"/>
      <c r="G112" s="16"/>
      <c r="H112" s="17"/>
      <c r="I112" s="17"/>
      <c r="J112" s="17"/>
      <c r="K112" s="17"/>
      <c r="L112" s="16"/>
      <c r="M112" s="17"/>
      <c r="N112" s="17"/>
      <c r="O112" s="17"/>
      <c r="P112" s="17"/>
      <c r="Q112" s="16"/>
      <c r="R112" s="17"/>
      <c r="S112" s="17"/>
      <c r="T112" s="17"/>
      <c r="U112" s="17"/>
      <c r="V112" s="16"/>
      <c r="W112" s="17"/>
      <c r="X112" s="17"/>
      <c r="Y112" s="17"/>
      <c r="Z112" s="17"/>
      <c r="AA112" s="16"/>
      <c r="AB112" s="17"/>
      <c r="AC112" s="17"/>
      <c r="AD112" s="17"/>
      <c r="AE112" s="17"/>
      <c r="AF112" s="16"/>
      <c r="AG112" s="17"/>
      <c r="AH112" s="17"/>
      <c r="AI112" s="17"/>
      <c r="AJ112" s="17"/>
      <c r="AK112" s="16"/>
      <c r="AL112" s="17"/>
      <c r="AM112" s="17"/>
      <c r="AN112" s="17"/>
    </row>
    <row r="113" spans="1:40" ht="15">
      <c r="A113"/>
      <c r="B113" s="87"/>
      <c r="C113" s="17"/>
      <c r="D113" s="17"/>
      <c r="E113" s="17"/>
      <c r="F113" s="17"/>
      <c r="G113" s="16"/>
      <c r="H113" s="17"/>
      <c r="I113" s="17"/>
      <c r="J113" s="17"/>
      <c r="K113" s="17"/>
      <c r="L113" s="16"/>
      <c r="M113" s="17"/>
      <c r="N113" s="17"/>
      <c r="O113" s="17"/>
      <c r="P113" s="17"/>
      <c r="Q113" s="16"/>
      <c r="R113" s="17"/>
      <c r="S113" s="17"/>
      <c r="T113" s="17"/>
      <c r="U113" s="17"/>
      <c r="V113" s="16"/>
      <c r="W113" s="17"/>
      <c r="X113" s="17"/>
      <c r="Y113" s="17"/>
      <c r="Z113" s="17"/>
      <c r="AA113" s="16"/>
      <c r="AB113" s="17"/>
      <c r="AC113" s="17"/>
      <c r="AD113" s="17"/>
      <c r="AE113" s="17"/>
      <c r="AF113" s="16"/>
      <c r="AG113" s="17"/>
      <c r="AH113" s="17"/>
      <c r="AI113" s="17"/>
      <c r="AJ113" s="17"/>
      <c r="AK113" s="16"/>
      <c r="AL113" s="17"/>
      <c r="AM113" s="17"/>
      <c r="AN113" s="17"/>
    </row>
    <row r="114" spans="1:40" ht="15">
      <c r="A114"/>
      <c r="B114" s="5"/>
      <c r="C114" s="17"/>
      <c r="D114" s="17"/>
      <c r="E114" s="17"/>
      <c r="F114" s="17"/>
      <c r="G114" s="16"/>
      <c r="H114" s="17"/>
      <c r="I114" s="17"/>
      <c r="J114" s="17"/>
      <c r="K114" s="17"/>
      <c r="L114" s="16"/>
      <c r="M114" s="17"/>
      <c r="N114" s="17"/>
      <c r="O114" s="17"/>
      <c r="P114" s="17"/>
      <c r="Q114" s="16"/>
      <c r="R114" s="17"/>
      <c r="S114" s="17"/>
      <c r="T114" s="17"/>
      <c r="U114" s="17"/>
      <c r="V114" s="16"/>
      <c r="W114" s="17"/>
      <c r="X114" s="17"/>
      <c r="Y114" s="17"/>
      <c r="Z114" s="17"/>
      <c r="AA114" s="16"/>
      <c r="AB114" s="17"/>
      <c r="AC114" s="17"/>
      <c r="AD114" s="17"/>
      <c r="AE114" s="17"/>
      <c r="AF114" s="16"/>
      <c r="AG114" s="17"/>
      <c r="AH114" s="17"/>
      <c r="AI114" s="17"/>
      <c r="AJ114" s="17"/>
      <c r="AK114" s="16"/>
      <c r="AL114" s="17"/>
      <c r="AM114" s="17"/>
      <c r="AN114" s="17"/>
    </row>
    <row r="115" spans="1:40" ht="15">
      <c r="A115"/>
      <c r="B115" s="5"/>
      <c r="C115" s="17"/>
      <c r="D115" s="17"/>
      <c r="E115" s="17"/>
      <c r="F115" s="17"/>
      <c r="G115" s="16"/>
      <c r="H115" s="17"/>
      <c r="I115" s="17"/>
      <c r="J115" s="17"/>
      <c r="K115" s="17"/>
      <c r="L115" s="16"/>
      <c r="M115" s="17"/>
      <c r="N115" s="17"/>
      <c r="O115" s="17"/>
      <c r="P115" s="17"/>
      <c r="Q115" s="16"/>
      <c r="R115" s="17"/>
      <c r="S115" s="17"/>
      <c r="T115" s="17"/>
      <c r="U115" s="17"/>
      <c r="V115" s="16"/>
      <c r="W115" s="17"/>
      <c r="X115" s="17"/>
      <c r="Y115" s="17"/>
      <c r="Z115" s="17"/>
      <c r="AA115" s="16"/>
      <c r="AB115" s="17"/>
      <c r="AC115" s="17"/>
      <c r="AD115" s="17"/>
      <c r="AE115" s="17"/>
      <c r="AF115" s="16"/>
      <c r="AG115" s="17"/>
      <c r="AH115" s="17"/>
      <c r="AI115" s="17"/>
      <c r="AJ115" s="17"/>
      <c r="AK115" s="16"/>
      <c r="AL115" s="17"/>
      <c r="AM115" s="17"/>
      <c r="AN115" s="17"/>
    </row>
    <row r="116" spans="1:40" ht="15">
      <c r="A116"/>
      <c r="B116" s="24"/>
      <c r="C116" s="17"/>
      <c r="D116" s="17"/>
      <c r="E116" s="17"/>
      <c r="F116" s="17"/>
      <c r="G116" s="16"/>
      <c r="H116" s="17"/>
      <c r="I116" s="17"/>
      <c r="J116" s="17"/>
      <c r="K116" s="17"/>
      <c r="L116" s="16"/>
      <c r="M116" s="17"/>
      <c r="N116" s="17"/>
      <c r="O116" s="17"/>
      <c r="P116" s="17"/>
      <c r="Q116" s="16"/>
      <c r="R116" s="17"/>
      <c r="S116" s="17"/>
      <c r="T116" s="17"/>
      <c r="U116" s="17"/>
      <c r="V116" s="16"/>
      <c r="W116" s="17"/>
      <c r="X116" s="17"/>
      <c r="Y116" s="17"/>
      <c r="Z116" s="17"/>
      <c r="AA116" s="16"/>
      <c r="AB116" s="17"/>
      <c r="AC116" s="17"/>
      <c r="AD116" s="17"/>
      <c r="AE116" s="17"/>
      <c r="AF116" s="16"/>
      <c r="AG116" s="17"/>
      <c r="AH116" s="17"/>
      <c r="AI116" s="17"/>
      <c r="AJ116" s="17"/>
      <c r="AK116" s="16"/>
      <c r="AL116" s="17"/>
      <c r="AM116" s="17"/>
      <c r="AN116" s="17"/>
    </row>
    <row r="117" spans="1:40" ht="15">
      <c r="A117"/>
      <c r="B117" s="5"/>
      <c r="C117" s="17"/>
      <c r="D117" s="17"/>
      <c r="E117" s="17"/>
      <c r="F117" s="17"/>
      <c r="G117" s="16"/>
      <c r="H117" s="17"/>
      <c r="I117" s="17"/>
      <c r="J117" s="17"/>
      <c r="K117" s="17"/>
      <c r="L117" s="16"/>
      <c r="M117" s="17"/>
      <c r="N117" s="17"/>
      <c r="O117" s="17"/>
      <c r="P117" s="17"/>
      <c r="Q117" s="16"/>
      <c r="R117" s="17"/>
      <c r="S117" s="17"/>
      <c r="T117" s="17"/>
      <c r="U117" s="17"/>
      <c r="V117" s="16"/>
      <c r="W117" s="17"/>
      <c r="X117" s="17"/>
      <c r="Y117" s="17"/>
      <c r="Z117" s="17"/>
      <c r="AA117" s="16"/>
      <c r="AB117" s="17"/>
      <c r="AC117" s="17"/>
      <c r="AD117" s="17"/>
      <c r="AE117" s="17"/>
      <c r="AF117" s="16"/>
      <c r="AG117" s="17"/>
      <c r="AH117" s="17"/>
      <c r="AI117" s="17"/>
      <c r="AJ117" s="17"/>
      <c r="AK117" s="16"/>
      <c r="AL117" s="17"/>
      <c r="AM117" s="17"/>
      <c r="AN117" s="17"/>
    </row>
    <row r="118" spans="1:40" ht="15">
      <c r="A118"/>
      <c r="B118" s="5"/>
      <c r="C118" s="17"/>
      <c r="D118" s="17"/>
      <c r="E118" s="17"/>
      <c r="F118" s="17"/>
      <c r="G118" s="16"/>
      <c r="H118" s="17"/>
      <c r="I118" s="17"/>
      <c r="J118" s="17"/>
      <c r="K118" s="17"/>
      <c r="L118" s="16"/>
      <c r="M118" s="17"/>
      <c r="N118" s="17"/>
      <c r="O118" s="17"/>
      <c r="P118" s="17"/>
      <c r="Q118" s="16"/>
      <c r="R118" s="17"/>
      <c r="S118" s="17"/>
      <c r="T118" s="17"/>
      <c r="U118" s="17"/>
      <c r="V118" s="16"/>
      <c r="W118" s="17"/>
      <c r="X118" s="17"/>
      <c r="Y118" s="17"/>
      <c r="Z118" s="17"/>
      <c r="AA118" s="16"/>
      <c r="AB118" s="17"/>
      <c r="AC118" s="17"/>
      <c r="AD118" s="17"/>
      <c r="AE118" s="17"/>
      <c r="AF118" s="16"/>
      <c r="AG118" s="17"/>
      <c r="AH118" s="17"/>
      <c r="AI118" s="17"/>
      <c r="AJ118" s="17"/>
      <c r="AK118" s="16"/>
      <c r="AL118" s="17"/>
      <c r="AM118" s="17"/>
      <c r="AN118" s="17"/>
    </row>
    <row r="119" spans="1:40" ht="15">
      <c r="A119"/>
      <c r="B119" s="24"/>
      <c r="C119" s="17"/>
      <c r="D119" s="17"/>
      <c r="E119" s="17"/>
      <c r="F119" s="17"/>
      <c r="G119" s="16"/>
      <c r="H119" s="17"/>
      <c r="I119" s="17"/>
      <c r="J119" s="17"/>
      <c r="K119" s="17"/>
      <c r="L119" s="16"/>
      <c r="M119" s="17"/>
      <c r="N119" s="17"/>
      <c r="O119" s="17"/>
      <c r="P119" s="17"/>
      <c r="Q119" s="16"/>
      <c r="R119" s="17"/>
      <c r="S119" s="17"/>
      <c r="T119" s="17"/>
      <c r="U119" s="17"/>
      <c r="V119" s="16"/>
      <c r="W119" s="17"/>
      <c r="X119" s="17"/>
      <c r="Y119" s="17"/>
      <c r="Z119" s="17"/>
      <c r="AA119" s="16"/>
      <c r="AB119" s="17"/>
      <c r="AC119" s="17"/>
      <c r="AD119" s="17"/>
      <c r="AE119" s="17"/>
      <c r="AF119" s="16"/>
      <c r="AG119" s="17"/>
      <c r="AH119" s="17"/>
      <c r="AI119" s="17"/>
      <c r="AJ119" s="17"/>
      <c r="AK119" s="16"/>
      <c r="AL119" s="17"/>
      <c r="AM119" s="17"/>
      <c r="AN119" s="17"/>
    </row>
    <row r="120" spans="1:40" ht="15">
      <c r="A120"/>
      <c r="C120" s="17"/>
      <c r="D120" s="17"/>
      <c r="E120" s="17"/>
      <c r="F120" s="17"/>
      <c r="G120" s="16"/>
      <c r="H120" s="17"/>
      <c r="I120" s="17"/>
      <c r="J120" s="17"/>
      <c r="K120" s="17"/>
      <c r="L120" s="16"/>
      <c r="M120" s="17"/>
      <c r="N120" s="17"/>
      <c r="O120" s="17"/>
      <c r="P120" s="17"/>
      <c r="Q120" s="16"/>
      <c r="R120" s="17"/>
      <c r="S120" s="17"/>
      <c r="T120" s="17"/>
      <c r="U120" s="17"/>
      <c r="V120" s="16"/>
      <c r="W120" s="17"/>
      <c r="X120" s="17"/>
      <c r="Y120" s="17"/>
      <c r="Z120" s="17"/>
      <c r="AA120" s="16"/>
      <c r="AB120" s="17"/>
      <c r="AC120" s="17"/>
      <c r="AD120" s="17"/>
      <c r="AE120" s="17"/>
      <c r="AF120" s="16"/>
      <c r="AG120" s="17"/>
      <c r="AH120" s="17"/>
      <c r="AI120" s="17"/>
      <c r="AJ120" s="17"/>
      <c r="AK120" s="16"/>
      <c r="AL120" s="17"/>
      <c r="AM120" s="17"/>
      <c r="AN120" s="17"/>
    </row>
    <row r="121" spans="1:40" ht="15">
      <c r="A121"/>
      <c r="C121" s="17"/>
      <c r="D121" s="17"/>
      <c r="E121" s="17"/>
      <c r="F121" s="17"/>
      <c r="G121" s="16"/>
      <c r="H121" s="17"/>
      <c r="I121" s="17"/>
      <c r="J121" s="17"/>
      <c r="K121" s="17"/>
      <c r="L121" s="16"/>
      <c r="M121" s="17"/>
      <c r="N121" s="17"/>
      <c r="O121" s="17"/>
      <c r="P121" s="17"/>
      <c r="Q121" s="16"/>
      <c r="R121" s="17"/>
      <c r="S121" s="17"/>
      <c r="T121" s="17"/>
      <c r="U121" s="17"/>
      <c r="V121" s="16"/>
      <c r="W121" s="17"/>
      <c r="X121" s="17"/>
      <c r="Y121" s="17"/>
      <c r="Z121" s="17"/>
      <c r="AA121" s="16"/>
      <c r="AB121" s="17"/>
      <c r="AC121" s="17"/>
      <c r="AD121" s="17"/>
      <c r="AE121" s="17"/>
      <c r="AF121" s="16"/>
      <c r="AG121" s="17"/>
      <c r="AH121" s="17"/>
      <c r="AI121" s="17"/>
      <c r="AJ121" s="17"/>
      <c r="AK121" s="16"/>
      <c r="AL121" s="17"/>
      <c r="AM121" s="17"/>
      <c r="AN121" s="17"/>
    </row>
    <row r="122" spans="1:40" ht="15">
      <c r="A122"/>
      <c r="C122" s="17"/>
      <c r="D122" s="17"/>
      <c r="E122" s="17"/>
      <c r="F122" s="17"/>
      <c r="G122" s="16"/>
      <c r="H122" s="17"/>
      <c r="I122" s="17"/>
      <c r="J122" s="17"/>
      <c r="K122" s="17"/>
      <c r="L122" s="16"/>
      <c r="M122" s="17"/>
      <c r="N122" s="17"/>
      <c r="O122" s="17"/>
      <c r="P122" s="17"/>
      <c r="Q122" s="16"/>
      <c r="R122" s="17"/>
      <c r="S122" s="17"/>
      <c r="T122" s="17"/>
      <c r="U122" s="17"/>
      <c r="V122" s="16"/>
      <c r="W122" s="17"/>
      <c r="X122" s="17"/>
      <c r="Y122" s="17"/>
      <c r="Z122" s="17"/>
      <c r="AA122" s="16"/>
      <c r="AB122" s="17"/>
      <c r="AC122" s="17"/>
      <c r="AD122" s="17"/>
      <c r="AE122" s="17"/>
      <c r="AF122" s="16"/>
      <c r="AG122" s="17"/>
      <c r="AH122" s="17"/>
      <c r="AI122" s="17"/>
      <c r="AJ122" s="17"/>
      <c r="AK122" s="16"/>
      <c r="AL122" s="17"/>
      <c r="AM122" s="17"/>
      <c r="AN122" s="17"/>
    </row>
    <row r="123" spans="1:40" ht="15">
      <c r="A123"/>
      <c r="C123" s="17"/>
      <c r="D123" s="17"/>
      <c r="E123" s="17"/>
      <c r="F123" s="17"/>
      <c r="G123" s="16"/>
      <c r="H123" s="17"/>
      <c r="I123" s="17"/>
      <c r="J123" s="17"/>
      <c r="K123" s="17"/>
      <c r="L123" s="16"/>
      <c r="M123" s="17"/>
      <c r="N123" s="17"/>
      <c r="O123" s="17"/>
      <c r="P123" s="17"/>
      <c r="Q123" s="16"/>
      <c r="R123" s="17"/>
      <c r="S123" s="17"/>
      <c r="T123" s="17"/>
      <c r="U123" s="17"/>
      <c r="V123" s="16"/>
      <c r="W123" s="17"/>
      <c r="X123" s="17"/>
      <c r="Y123" s="17"/>
      <c r="Z123" s="17"/>
      <c r="AA123" s="16"/>
      <c r="AB123" s="17"/>
      <c r="AC123" s="17"/>
      <c r="AD123" s="17"/>
      <c r="AE123" s="17"/>
      <c r="AF123" s="16"/>
      <c r="AG123" s="17"/>
      <c r="AH123" s="17"/>
      <c r="AI123" s="17"/>
      <c r="AJ123" s="17"/>
      <c r="AK123" s="16"/>
      <c r="AL123" s="17"/>
      <c r="AM123" s="17"/>
      <c r="AN123" s="17"/>
    </row>
    <row r="124" spans="1:40" ht="15">
      <c r="A124"/>
      <c r="C124" s="17"/>
      <c r="D124" s="17"/>
      <c r="E124" s="17"/>
      <c r="F124" s="17"/>
      <c r="G124" s="16"/>
      <c r="H124" s="17"/>
      <c r="I124" s="17"/>
      <c r="J124" s="17"/>
      <c r="K124" s="17"/>
      <c r="L124" s="16"/>
      <c r="M124" s="17"/>
      <c r="N124" s="17"/>
      <c r="O124" s="17"/>
      <c r="P124" s="17"/>
      <c r="Q124" s="16"/>
      <c r="R124" s="17"/>
      <c r="S124" s="17"/>
      <c r="T124" s="17"/>
      <c r="U124" s="17"/>
      <c r="V124" s="16"/>
      <c r="W124" s="17"/>
      <c r="X124" s="17"/>
      <c r="Y124" s="17"/>
      <c r="Z124" s="17"/>
      <c r="AA124" s="16"/>
      <c r="AB124" s="17"/>
      <c r="AC124" s="17"/>
      <c r="AD124" s="17"/>
      <c r="AE124" s="17"/>
      <c r="AF124" s="16"/>
      <c r="AG124" s="17"/>
      <c r="AH124" s="17"/>
      <c r="AI124" s="17"/>
      <c r="AJ124" s="17"/>
      <c r="AK124" s="16"/>
      <c r="AL124" s="17"/>
      <c r="AM124" s="17"/>
      <c r="AN124" s="17"/>
    </row>
    <row r="125" spans="1:40" ht="15">
      <c r="A125"/>
      <c r="C125" s="17"/>
      <c r="D125" s="17"/>
      <c r="E125" s="17"/>
      <c r="F125" s="17"/>
      <c r="G125" s="16"/>
      <c r="H125" s="17"/>
      <c r="I125" s="17"/>
      <c r="J125" s="17"/>
      <c r="K125" s="17"/>
      <c r="L125" s="16"/>
      <c r="M125" s="17"/>
      <c r="N125" s="17"/>
      <c r="O125" s="17"/>
      <c r="P125" s="17"/>
      <c r="Q125" s="16"/>
      <c r="R125" s="17"/>
      <c r="S125" s="17"/>
      <c r="T125" s="17"/>
      <c r="U125" s="17"/>
      <c r="V125" s="16"/>
      <c r="W125" s="17"/>
      <c r="X125" s="17"/>
      <c r="Y125" s="17"/>
      <c r="Z125" s="17"/>
      <c r="AA125" s="16"/>
      <c r="AB125" s="17"/>
      <c r="AC125" s="17"/>
      <c r="AD125" s="17"/>
      <c r="AE125" s="17"/>
      <c r="AF125" s="16"/>
      <c r="AG125" s="17"/>
      <c r="AH125" s="17"/>
      <c r="AI125" s="17"/>
      <c r="AJ125" s="17"/>
      <c r="AK125" s="16"/>
      <c r="AL125" s="17"/>
      <c r="AM125" s="17"/>
      <c r="AN125" s="17"/>
    </row>
    <row r="126" spans="1:40" ht="15">
      <c r="A126"/>
      <c r="C126" s="17"/>
      <c r="D126" s="17"/>
      <c r="E126" s="17"/>
      <c r="F126" s="17"/>
      <c r="G126" s="16"/>
      <c r="H126" s="17"/>
      <c r="I126" s="17"/>
      <c r="J126" s="17"/>
      <c r="K126" s="17"/>
      <c r="L126" s="16"/>
      <c r="M126" s="17"/>
      <c r="N126" s="17"/>
      <c r="O126" s="17"/>
      <c r="P126" s="17"/>
      <c r="Q126" s="16"/>
      <c r="R126" s="17"/>
      <c r="S126" s="17"/>
      <c r="T126" s="17"/>
      <c r="U126" s="17"/>
      <c r="V126" s="16"/>
      <c r="W126" s="17"/>
      <c r="X126" s="17"/>
      <c r="Y126" s="17"/>
      <c r="Z126" s="17"/>
      <c r="AA126" s="16"/>
      <c r="AB126" s="17"/>
      <c r="AC126" s="17"/>
      <c r="AD126" s="17"/>
      <c r="AE126" s="17"/>
      <c r="AF126" s="16"/>
      <c r="AG126" s="17"/>
      <c r="AH126" s="17"/>
      <c r="AI126" s="17"/>
      <c r="AJ126" s="17"/>
      <c r="AK126" s="16"/>
      <c r="AL126" s="17"/>
      <c r="AM126" s="17"/>
      <c r="AN126" s="17"/>
    </row>
    <row r="127" spans="1:40" ht="15">
      <c r="A127"/>
      <c r="C127" s="17"/>
      <c r="D127" s="17"/>
      <c r="E127" s="17"/>
      <c r="F127" s="17"/>
      <c r="G127" s="16"/>
      <c r="H127" s="17"/>
      <c r="I127" s="17"/>
      <c r="J127" s="17"/>
      <c r="K127" s="17"/>
      <c r="L127" s="16"/>
      <c r="M127" s="17"/>
      <c r="N127" s="17"/>
      <c r="O127" s="17"/>
      <c r="P127" s="17"/>
      <c r="Q127" s="16"/>
      <c r="R127" s="17"/>
      <c r="S127" s="17"/>
      <c r="T127" s="17"/>
      <c r="U127" s="17"/>
      <c r="V127" s="16"/>
      <c r="W127" s="17"/>
      <c r="X127" s="17"/>
      <c r="Y127" s="17"/>
      <c r="Z127" s="17"/>
      <c r="AA127" s="16"/>
      <c r="AB127" s="17"/>
      <c r="AC127" s="17"/>
      <c r="AD127" s="17"/>
      <c r="AE127" s="17"/>
      <c r="AF127" s="16"/>
      <c r="AG127" s="17"/>
      <c r="AH127" s="17"/>
      <c r="AI127" s="17"/>
      <c r="AJ127" s="17"/>
      <c r="AK127" s="16"/>
      <c r="AL127" s="17"/>
      <c r="AM127" s="17"/>
      <c r="AN127" s="17"/>
    </row>
    <row r="128" spans="1:40" ht="15">
      <c r="A128"/>
      <c r="C128" s="17"/>
      <c r="D128" s="17"/>
      <c r="E128" s="17"/>
      <c r="F128" s="17"/>
      <c r="G128" s="16"/>
      <c r="H128" s="17"/>
      <c r="I128" s="17"/>
      <c r="J128" s="17"/>
      <c r="K128" s="17"/>
      <c r="L128" s="16"/>
      <c r="M128" s="17"/>
      <c r="N128" s="17"/>
      <c r="O128" s="17"/>
      <c r="P128" s="17"/>
      <c r="Q128" s="16"/>
      <c r="R128" s="17"/>
      <c r="S128" s="17"/>
      <c r="T128" s="17"/>
      <c r="U128" s="17"/>
      <c r="V128" s="16"/>
      <c r="W128" s="17"/>
      <c r="X128" s="17"/>
      <c r="Y128" s="17"/>
      <c r="Z128" s="17"/>
      <c r="AA128" s="16"/>
      <c r="AB128" s="17"/>
      <c r="AC128" s="17"/>
      <c r="AD128" s="17"/>
      <c r="AE128" s="17"/>
      <c r="AF128" s="16"/>
      <c r="AG128" s="17"/>
      <c r="AH128" s="17"/>
      <c r="AI128" s="17"/>
      <c r="AJ128" s="17"/>
      <c r="AK128" s="16"/>
      <c r="AL128" s="17"/>
      <c r="AM128" s="17"/>
      <c r="AN128" s="17"/>
    </row>
    <row r="129" spans="1:40" ht="15">
      <c r="A129"/>
      <c r="C129" s="17"/>
      <c r="D129" s="17"/>
      <c r="E129" s="17"/>
      <c r="F129" s="17"/>
      <c r="G129" s="16"/>
      <c r="H129" s="17"/>
      <c r="I129" s="17"/>
      <c r="J129" s="17"/>
      <c r="K129" s="17"/>
      <c r="L129" s="16"/>
      <c r="M129" s="17"/>
      <c r="N129" s="17"/>
      <c r="O129" s="17"/>
      <c r="P129" s="17"/>
      <c r="Q129" s="16"/>
      <c r="R129" s="17"/>
      <c r="S129" s="17"/>
      <c r="T129" s="17"/>
      <c r="U129" s="17"/>
      <c r="V129" s="16"/>
      <c r="W129" s="17"/>
      <c r="X129" s="17"/>
      <c r="Y129" s="17"/>
      <c r="Z129" s="17"/>
      <c r="AA129" s="16"/>
      <c r="AB129" s="17"/>
      <c r="AC129" s="17"/>
      <c r="AD129" s="17"/>
      <c r="AE129" s="17"/>
      <c r="AF129" s="16"/>
      <c r="AG129" s="17"/>
      <c r="AH129" s="17"/>
      <c r="AI129" s="17"/>
      <c r="AJ129" s="17"/>
      <c r="AK129" s="16"/>
      <c r="AL129" s="17"/>
      <c r="AM129" s="17"/>
      <c r="AN129" s="17"/>
    </row>
    <row r="130" spans="1:40" ht="15">
      <c r="A130"/>
      <c r="C130" s="17"/>
      <c r="D130" s="17"/>
      <c r="E130" s="17"/>
      <c r="F130" s="17"/>
      <c r="G130" s="16"/>
      <c r="H130" s="17"/>
      <c r="I130" s="17"/>
      <c r="J130" s="17"/>
      <c r="K130" s="17"/>
      <c r="L130" s="16"/>
      <c r="M130" s="17"/>
      <c r="N130" s="17"/>
      <c r="O130" s="17"/>
      <c r="P130" s="17"/>
      <c r="Q130" s="16"/>
      <c r="R130" s="17"/>
      <c r="S130" s="17"/>
      <c r="T130" s="17"/>
      <c r="U130" s="17"/>
      <c r="V130" s="16"/>
      <c r="W130" s="17"/>
      <c r="X130" s="17"/>
      <c r="Y130" s="17"/>
      <c r="Z130" s="17"/>
      <c r="AA130" s="16"/>
      <c r="AB130" s="17"/>
      <c r="AC130" s="17"/>
      <c r="AD130" s="17"/>
      <c r="AE130" s="17"/>
      <c r="AF130" s="16"/>
      <c r="AG130" s="17"/>
      <c r="AH130" s="17"/>
      <c r="AI130" s="17"/>
      <c r="AJ130" s="17"/>
      <c r="AK130" s="16"/>
      <c r="AL130" s="17"/>
      <c r="AM130" s="17"/>
      <c r="AN130" s="17"/>
    </row>
    <row r="131" spans="1:40" ht="15">
      <c r="A131"/>
      <c r="C131" s="17"/>
      <c r="D131" s="17"/>
      <c r="E131" s="17"/>
      <c r="F131" s="17"/>
      <c r="G131" s="16"/>
      <c r="H131" s="17"/>
      <c r="I131" s="17"/>
      <c r="J131" s="17"/>
      <c r="K131" s="17"/>
      <c r="L131" s="16"/>
      <c r="M131" s="17"/>
      <c r="N131" s="17"/>
      <c r="O131" s="17"/>
      <c r="P131" s="17"/>
      <c r="Q131" s="16"/>
      <c r="R131" s="17"/>
      <c r="S131" s="17"/>
      <c r="T131" s="17"/>
      <c r="U131" s="17"/>
      <c r="V131" s="16"/>
      <c r="W131" s="17"/>
      <c r="X131" s="17"/>
      <c r="Y131" s="17"/>
      <c r="Z131" s="17"/>
      <c r="AA131" s="16"/>
      <c r="AB131" s="17"/>
      <c r="AC131" s="17"/>
      <c r="AD131" s="17"/>
      <c r="AE131" s="17"/>
      <c r="AF131" s="16"/>
      <c r="AG131" s="17"/>
      <c r="AH131" s="17"/>
      <c r="AI131" s="17"/>
      <c r="AJ131" s="17"/>
      <c r="AK131" s="16"/>
      <c r="AL131" s="17"/>
      <c r="AM131" s="17"/>
      <c r="AN131" s="17"/>
    </row>
    <row r="132" spans="1:40" ht="15">
      <c r="A132"/>
      <c r="C132" s="17"/>
      <c r="D132" s="17"/>
      <c r="E132" s="17"/>
      <c r="F132" s="17"/>
      <c r="G132" s="16"/>
      <c r="H132" s="17"/>
      <c r="I132" s="17"/>
      <c r="J132" s="17"/>
      <c r="K132" s="17"/>
      <c r="L132" s="16"/>
      <c r="M132" s="17"/>
      <c r="N132" s="17"/>
      <c r="O132" s="17"/>
      <c r="P132" s="17"/>
      <c r="Q132" s="16"/>
      <c r="R132" s="17"/>
      <c r="S132" s="17"/>
      <c r="T132" s="17"/>
      <c r="U132" s="17"/>
      <c r="V132" s="16"/>
      <c r="W132" s="17"/>
      <c r="X132" s="17"/>
      <c r="Y132" s="17"/>
      <c r="Z132" s="17"/>
      <c r="AA132" s="16"/>
      <c r="AB132" s="17"/>
      <c r="AC132" s="17"/>
      <c r="AD132" s="17"/>
      <c r="AE132" s="17"/>
      <c r="AF132" s="16"/>
      <c r="AG132" s="17"/>
      <c r="AH132" s="17"/>
      <c r="AI132" s="17"/>
      <c r="AJ132" s="17"/>
      <c r="AK132" s="16"/>
      <c r="AL132" s="17"/>
      <c r="AM132" s="17"/>
      <c r="AN132" s="17"/>
    </row>
    <row r="133" spans="1:40" ht="15">
      <c r="A133"/>
      <c r="C133" s="17"/>
      <c r="D133" s="17"/>
      <c r="E133" s="17"/>
      <c r="F133" s="17"/>
      <c r="G133" s="16"/>
      <c r="H133" s="17"/>
      <c r="I133" s="17"/>
      <c r="J133" s="17"/>
      <c r="K133" s="17"/>
      <c r="L133" s="16"/>
      <c r="M133" s="17"/>
      <c r="N133" s="17"/>
      <c r="O133" s="17"/>
      <c r="P133" s="17"/>
      <c r="Q133" s="16"/>
      <c r="R133" s="17"/>
      <c r="S133" s="17"/>
      <c r="T133" s="17"/>
      <c r="U133" s="17"/>
      <c r="V133" s="16"/>
      <c r="W133" s="17"/>
      <c r="X133" s="17"/>
      <c r="Y133" s="17"/>
      <c r="Z133" s="17"/>
      <c r="AA133" s="16"/>
      <c r="AB133" s="17"/>
      <c r="AC133" s="17"/>
      <c r="AD133" s="17"/>
      <c r="AE133" s="17"/>
      <c r="AF133" s="16"/>
      <c r="AG133" s="17"/>
      <c r="AH133" s="17"/>
      <c r="AI133" s="17"/>
      <c r="AJ133" s="17"/>
      <c r="AK133" s="16"/>
      <c r="AL133" s="17"/>
      <c r="AM133" s="17"/>
      <c r="AN133" s="17"/>
    </row>
    <row r="134" spans="1:40" ht="15">
      <c r="A134"/>
      <c r="C134" s="17"/>
      <c r="D134" s="17"/>
      <c r="E134" s="17"/>
      <c r="F134" s="17"/>
      <c r="G134" s="16"/>
      <c r="H134" s="17"/>
      <c r="I134" s="17"/>
      <c r="J134" s="17"/>
      <c r="K134" s="17"/>
      <c r="L134" s="16"/>
      <c r="M134" s="17"/>
      <c r="N134" s="17"/>
      <c r="O134" s="17"/>
      <c r="P134" s="17"/>
      <c r="Q134" s="16"/>
      <c r="R134" s="17"/>
      <c r="S134" s="17"/>
      <c r="T134" s="17"/>
      <c r="U134" s="17"/>
      <c r="V134" s="16"/>
      <c r="W134" s="17"/>
      <c r="X134" s="17"/>
      <c r="Y134" s="17"/>
      <c r="Z134" s="17"/>
      <c r="AA134" s="16"/>
      <c r="AB134" s="17"/>
      <c r="AC134" s="17"/>
      <c r="AD134" s="17"/>
      <c r="AE134" s="17"/>
      <c r="AF134" s="16"/>
      <c r="AG134" s="17"/>
      <c r="AH134" s="17"/>
      <c r="AI134" s="17"/>
      <c r="AJ134" s="17"/>
      <c r="AK134" s="16"/>
      <c r="AL134" s="17"/>
      <c r="AM134" s="17"/>
      <c r="AN134" s="17"/>
    </row>
    <row r="135" spans="1:40" ht="15">
      <c r="A135"/>
      <c r="C135" s="17"/>
      <c r="D135" s="17"/>
      <c r="E135" s="17"/>
      <c r="F135" s="17"/>
      <c r="G135" s="16"/>
      <c r="H135" s="17"/>
      <c r="I135" s="17"/>
      <c r="J135" s="17"/>
      <c r="K135" s="17"/>
      <c r="L135" s="16"/>
      <c r="M135" s="17"/>
      <c r="N135" s="17"/>
      <c r="O135" s="17"/>
      <c r="P135" s="17"/>
      <c r="Q135" s="16"/>
      <c r="R135" s="17"/>
      <c r="S135" s="17"/>
      <c r="T135" s="17"/>
      <c r="U135" s="17"/>
      <c r="V135" s="16"/>
      <c r="W135" s="17"/>
      <c r="X135" s="17"/>
      <c r="Y135" s="17"/>
      <c r="Z135" s="17"/>
      <c r="AA135" s="16"/>
      <c r="AB135" s="17"/>
      <c r="AC135" s="17"/>
      <c r="AD135" s="17"/>
      <c r="AE135" s="17"/>
      <c r="AF135" s="16"/>
      <c r="AG135" s="17"/>
      <c r="AH135" s="17"/>
      <c r="AI135" s="17"/>
      <c r="AJ135" s="17"/>
      <c r="AK135" s="16"/>
      <c r="AL135" s="17"/>
      <c r="AM135" s="17"/>
      <c r="AN135" s="17"/>
    </row>
    <row r="136" spans="1:40" ht="15">
      <c r="A136"/>
      <c r="C136" s="17"/>
      <c r="D136" s="17"/>
      <c r="E136" s="17"/>
      <c r="F136" s="17"/>
      <c r="G136" s="16"/>
      <c r="H136" s="17"/>
      <c r="I136" s="17"/>
      <c r="J136" s="17"/>
      <c r="K136" s="17"/>
      <c r="L136" s="16"/>
      <c r="M136" s="17"/>
      <c r="N136" s="17"/>
      <c r="O136" s="17"/>
      <c r="P136" s="17"/>
      <c r="Q136" s="16"/>
      <c r="R136" s="17"/>
      <c r="S136" s="17"/>
      <c r="T136" s="17"/>
      <c r="U136" s="17"/>
      <c r="V136" s="16"/>
      <c r="W136" s="17"/>
      <c r="X136" s="17"/>
      <c r="Y136" s="17"/>
      <c r="Z136" s="17"/>
      <c r="AA136" s="16"/>
      <c r="AB136" s="17"/>
      <c r="AC136" s="17"/>
      <c r="AD136" s="17"/>
      <c r="AE136" s="17"/>
      <c r="AF136" s="16"/>
      <c r="AG136" s="17"/>
      <c r="AH136" s="17"/>
      <c r="AI136" s="17"/>
      <c r="AJ136" s="17"/>
      <c r="AK136" s="16"/>
      <c r="AL136" s="17"/>
      <c r="AM136" s="17"/>
      <c r="AN136" s="17"/>
    </row>
    <row r="137" spans="1:40" ht="15">
      <c r="A137"/>
      <c r="C137" s="17"/>
      <c r="D137" s="17"/>
      <c r="E137" s="17"/>
      <c r="F137" s="17"/>
      <c r="G137" s="16"/>
      <c r="H137" s="17"/>
      <c r="I137" s="17"/>
      <c r="J137" s="17"/>
      <c r="K137" s="17"/>
      <c r="L137" s="16"/>
      <c r="M137" s="17"/>
      <c r="N137" s="17"/>
      <c r="O137" s="17"/>
      <c r="P137" s="17"/>
      <c r="Q137" s="16"/>
      <c r="R137" s="17"/>
      <c r="S137" s="17"/>
      <c r="T137" s="17"/>
      <c r="U137" s="17"/>
      <c r="V137" s="16"/>
      <c r="W137" s="17"/>
      <c r="X137" s="17"/>
      <c r="Y137" s="17"/>
      <c r="Z137" s="17"/>
      <c r="AA137" s="16"/>
      <c r="AB137" s="17"/>
      <c r="AC137" s="17"/>
      <c r="AD137" s="17"/>
      <c r="AE137" s="17"/>
      <c r="AF137" s="16"/>
      <c r="AG137" s="17"/>
      <c r="AH137" s="17"/>
      <c r="AI137" s="17"/>
      <c r="AJ137" s="17"/>
      <c r="AK137" s="16"/>
      <c r="AL137" s="17"/>
      <c r="AM137" s="17"/>
      <c r="AN137" s="17"/>
    </row>
    <row r="138" spans="1:40" ht="15">
      <c r="A138"/>
      <c r="C138" s="17"/>
      <c r="D138" s="17"/>
      <c r="E138" s="17"/>
      <c r="F138" s="17"/>
      <c r="G138" s="16"/>
      <c r="H138" s="17"/>
      <c r="I138" s="17"/>
      <c r="J138" s="17"/>
      <c r="K138" s="17"/>
      <c r="L138" s="16"/>
      <c r="M138" s="17"/>
      <c r="N138" s="17"/>
      <c r="O138" s="17"/>
      <c r="P138" s="17"/>
      <c r="Q138" s="16"/>
      <c r="R138" s="17"/>
      <c r="S138" s="17"/>
      <c r="T138" s="17"/>
      <c r="U138" s="17"/>
      <c r="V138" s="16"/>
      <c r="W138" s="17"/>
      <c r="X138" s="17"/>
      <c r="Y138" s="17"/>
      <c r="Z138" s="17"/>
      <c r="AA138" s="16"/>
      <c r="AB138" s="17"/>
      <c r="AC138" s="17"/>
      <c r="AD138" s="17"/>
      <c r="AE138" s="17"/>
      <c r="AF138" s="16"/>
      <c r="AG138" s="17"/>
      <c r="AH138" s="17"/>
      <c r="AI138" s="17"/>
      <c r="AJ138" s="17"/>
      <c r="AK138" s="16"/>
      <c r="AL138" s="17"/>
      <c r="AM138" s="17"/>
      <c r="AN138" s="17"/>
    </row>
    <row r="139" spans="1:40" ht="15">
      <c r="A139"/>
      <c r="C139" s="17"/>
      <c r="D139" s="17"/>
      <c r="E139" s="17"/>
      <c r="F139" s="17"/>
      <c r="G139" s="16"/>
      <c r="H139" s="17"/>
      <c r="I139" s="17"/>
      <c r="J139" s="17"/>
      <c r="K139" s="17"/>
      <c r="L139" s="16"/>
      <c r="M139" s="17"/>
      <c r="N139" s="17"/>
      <c r="O139" s="17"/>
      <c r="P139" s="17"/>
      <c r="Q139" s="16"/>
      <c r="R139" s="17"/>
      <c r="S139" s="17"/>
      <c r="T139" s="17"/>
      <c r="U139" s="17"/>
      <c r="V139" s="16"/>
      <c r="W139" s="17"/>
      <c r="X139" s="17"/>
      <c r="Y139" s="17"/>
      <c r="Z139" s="17"/>
      <c r="AA139" s="16"/>
      <c r="AB139" s="17"/>
      <c r="AC139" s="17"/>
      <c r="AD139" s="17"/>
      <c r="AE139" s="17"/>
      <c r="AF139" s="16"/>
      <c r="AG139" s="17"/>
      <c r="AH139" s="17"/>
      <c r="AI139" s="17"/>
      <c r="AJ139" s="17"/>
      <c r="AK139" s="16"/>
      <c r="AL139" s="17"/>
      <c r="AM139" s="17"/>
      <c r="AN139" s="17"/>
    </row>
    <row r="140" spans="1:40" ht="15">
      <c r="A140"/>
      <c r="C140" s="17"/>
      <c r="D140" s="17"/>
      <c r="E140" s="17"/>
      <c r="F140" s="17"/>
      <c r="G140" s="16"/>
      <c r="H140" s="17"/>
      <c r="I140" s="17"/>
      <c r="J140" s="17"/>
      <c r="K140" s="17"/>
      <c r="L140" s="16"/>
      <c r="M140" s="17"/>
      <c r="N140" s="17"/>
      <c r="O140" s="17"/>
      <c r="P140" s="17"/>
      <c r="Q140" s="16"/>
      <c r="R140" s="17"/>
      <c r="S140" s="17"/>
      <c r="T140" s="17"/>
      <c r="U140" s="17"/>
      <c r="V140" s="16"/>
      <c r="W140" s="17"/>
      <c r="X140" s="17"/>
      <c r="Y140" s="17"/>
      <c r="Z140" s="17"/>
      <c r="AA140" s="16"/>
      <c r="AB140" s="17"/>
      <c r="AC140" s="17"/>
      <c r="AD140" s="17"/>
      <c r="AE140" s="17"/>
      <c r="AF140" s="16"/>
      <c r="AG140" s="17"/>
      <c r="AH140" s="17"/>
      <c r="AI140" s="17"/>
      <c r="AJ140" s="17"/>
      <c r="AK140" s="16"/>
      <c r="AL140" s="17"/>
      <c r="AM140" s="17"/>
      <c r="AN140" s="17"/>
    </row>
    <row r="141" spans="1:40" ht="15">
      <c r="A141"/>
      <c r="C141" s="17"/>
      <c r="D141" s="17"/>
      <c r="E141" s="17"/>
      <c r="F141" s="17"/>
      <c r="G141" s="16"/>
      <c r="H141" s="17"/>
      <c r="I141" s="17"/>
      <c r="J141" s="17"/>
      <c r="K141" s="17"/>
      <c r="L141" s="16"/>
      <c r="M141" s="17"/>
      <c r="N141" s="17"/>
      <c r="O141" s="17"/>
      <c r="P141" s="17"/>
      <c r="Q141" s="16"/>
      <c r="R141" s="17"/>
      <c r="S141" s="17"/>
      <c r="T141" s="17"/>
      <c r="U141" s="17"/>
      <c r="V141" s="16"/>
      <c r="W141" s="17"/>
      <c r="X141" s="17"/>
      <c r="Y141" s="17"/>
      <c r="Z141" s="17"/>
      <c r="AA141" s="16"/>
      <c r="AB141" s="17"/>
      <c r="AC141" s="17"/>
      <c r="AD141" s="17"/>
      <c r="AE141" s="17"/>
      <c r="AF141" s="16"/>
      <c r="AG141" s="17"/>
      <c r="AH141" s="17"/>
      <c r="AI141" s="17"/>
      <c r="AJ141" s="17"/>
      <c r="AK141" s="16"/>
      <c r="AL141" s="17"/>
      <c r="AM141" s="17"/>
      <c r="AN141" s="17"/>
    </row>
    <row r="142" spans="1:40" ht="15">
      <c r="A142"/>
      <c r="C142" s="17"/>
      <c r="D142" s="17"/>
      <c r="E142" s="17"/>
      <c r="F142" s="17"/>
      <c r="G142" s="16"/>
      <c r="H142" s="17"/>
      <c r="I142" s="17"/>
      <c r="J142" s="17"/>
      <c r="K142" s="17"/>
      <c r="L142" s="16"/>
      <c r="M142" s="17"/>
      <c r="N142" s="17"/>
      <c r="O142" s="17"/>
      <c r="P142" s="17"/>
      <c r="Q142" s="16"/>
      <c r="R142" s="17"/>
      <c r="S142" s="17"/>
      <c r="T142" s="17"/>
      <c r="U142" s="17"/>
      <c r="V142" s="16"/>
      <c r="W142" s="17"/>
      <c r="X142" s="17"/>
      <c r="Y142" s="17"/>
      <c r="Z142" s="17"/>
      <c r="AA142" s="16"/>
      <c r="AB142" s="17"/>
      <c r="AC142" s="17"/>
      <c r="AD142" s="17"/>
      <c r="AE142" s="17"/>
      <c r="AF142" s="16"/>
      <c r="AG142" s="17"/>
      <c r="AH142" s="17"/>
      <c r="AI142" s="17"/>
      <c r="AJ142" s="17"/>
      <c r="AK142" s="16"/>
      <c r="AL142" s="17"/>
      <c r="AM142" s="17"/>
      <c r="AN142" s="17"/>
    </row>
    <row r="143" spans="1:40" ht="15">
      <c r="A143"/>
      <c r="C143" s="17"/>
      <c r="D143" s="17"/>
      <c r="E143" s="17"/>
      <c r="F143" s="17"/>
      <c r="G143" s="16"/>
      <c r="H143" s="17"/>
      <c r="I143" s="17"/>
      <c r="J143" s="17"/>
      <c r="K143" s="17"/>
      <c r="L143" s="16"/>
      <c r="M143" s="17"/>
      <c r="N143" s="17"/>
      <c r="O143" s="17"/>
      <c r="P143" s="17"/>
      <c r="Q143" s="16"/>
      <c r="R143" s="17"/>
      <c r="S143" s="17"/>
      <c r="T143" s="17"/>
      <c r="U143" s="17"/>
      <c r="V143" s="16"/>
      <c r="W143" s="17"/>
      <c r="X143" s="17"/>
      <c r="Y143" s="17"/>
      <c r="Z143" s="17"/>
      <c r="AA143" s="16"/>
      <c r="AB143" s="17"/>
      <c r="AC143" s="17"/>
      <c r="AD143" s="17"/>
      <c r="AE143" s="17"/>
      <c r="AF143" s="16"/>
      <c r="AG143" s="17"/>
      <c r="AH143" s="17"/>
      <c r="AI143" s="17"/>
      <c r="AJ143" s="17"/>
      <c r="AK143" s="16"/>
      <c r="AL143" s="17"/>
      <c r="AM143" s="17"/>
      <c r="AN143" s="17"/>
    </row>
    <row r="144" spans="1:40" ht="15">
      <c r="A144"/>
      <c r="C144" s="17"/>
      <c r="D144" s="17"/>
      <c r="E144" s="17"/>
      <c r="F144" s="17"/>
      <c r="G144" s="16"/>
      <c r="H144" s="17"/>
      <c r="I144" s="17"/>
      <c r="J144" s="17"/>
      <c r="K144" s="17"/>
      <c r="L144" s="16"/>
      <c r="M144" s="17"/>
      <c r="N144" s="17"/>
      <c r="O144" s="17"/>
      <c r="P144" s="17"/>
      <c r="Q144" s="16"/>
      <c r="R144" s="17"/>
      <c r="S144" s="17"/>
      <c r="T144" s="17"/>
      <c r="U144" s="17"/>
      <c r="V144" s="16"/>
      <c r="W144" s="17"/>
      <c r="X144" s="17"/>
      <c r="Y144" s="17"/>
      <c r="Z144" s="17"/>
      <c r="AA144" s="16"/>
      <c r="AB144" s="17"/>
      <c r="AC144" s="17"/>
      <c r="AD144" s="17"/>
      <c r="AE144" s="17"/>
      <c r="AF144" s="16"/>
      <c r="AG144" s="17"/>
      <c r="AH144" s="17"/>
      <c r="AI144" s="17"/>
      <c r="AJ144" s="17"/>
      <c r="AK144" s="16"/>
      <c r="AL144" s="17"/>
      <c r="AM144" s="17"/>
      <c r="AN144" s="17"/>
    </row>
    <row r="145" spans="1:40" ht="15">
      <c r="A145"/>
      <c r="C145" s="17"/>
      <c r="D145" s="17"/>
      <c r="E145" s="17"/>
      <c r="F145" s="17"/>
      <c r="G145" s="16"/>
      <c r="H145" s="17"/>
      <c r="I145" s="17"/>
      <c r="J145" s="17"/>
      <c r="K145" s="17"/>
      <c r="L145" s="16"/>
      <c r="M145" s="17"/>
      <c r="N145" s="17"/>
      <c r="O145" s="17"/>
      <c r="P145" s="17"/>
      <c r="Q145" s="16"/>
      <c r="R145" s="17"/>
      <c r="S145" s="17"/>
      <c r="T145" s="17"/>
      <c r="U145" s="17"/>
      <c r="V145" s="16"/>
      <c r="W145" s="17"/>
      <c r="X145" s="17"/>
      <c r="Y145" s="17"/>
      <c r="Z145" s="17"/>
      <c r="AA145" s="16"/>
      <c r="AB145" s="17"/>
      <c r="AC145" s="17"/>
      <c r="AD145" s="17"/>
      <c r="AE145" s="17"/>
      <c r="AF145" s="16"/>
      <c r="AG145" s="17"/>
      <c r="AH145" s="17"/>
      <c r="AI145" s="17"/>
      <c r="AJ145" s="17"/>
      <c r="AK145" s="16"/>
      <c r="AL145" s="17"/>
      <c r="AM145" s="17"/>
      <c r="AN145" s="17"/>
    </row>
    <row r="146" spans="1:40" ht="15">
      <c r="A146"/>
      <c r="C146" s="17"/>
      <c r="D146" s="17"/>
      <c r="E146" s="17"/>
      <c r="F146" s="17"/>
      <c r="G146" s="16"/>
      <c r="H146" s="17"/>
      <c r="I146" s="17"/>
      <c r="J146" s="17"/>
      <c r="K146" s="17"/>
      <c r="L146" s="16"/>
      <c r="M146" s="17"/>
      <c r="N146" s="17"/>
      <c r="O146" s="17"/>
      <c r="P146" s="17"/>
      <c r="Q146" s="16"/>
      <c r="R146" s="17"/>
      <c r="S146" s="17"/>
      <c r="T146" s="17"/>
      <c r="U146" s="17"/>
      <c r="V146" s="16"/>
      <c r="W146" s="17"/>
      <c r="X146" s="17"/>
      <c r="Y146" s="17"/>
      <c r="Z146" s="17"/>
      <c r="AA146" s="16"/>
      <c r="AB146" s="17"/>
      <c r="AC146" s="17"/>
      <c r="AD146" s="17"/>
      <c r="AE146" s="17"/>
      <c r="AF146" s="16"/>
      <c r="AG146" s="17"/>
      <c r="AH146" s="17"/>
      <c r="AI146" s="17"/>
      <c r="AJ146" s="17"/>
      <c r="AK146" s="16"/>
      <c r="AL146" s="17"/>
      <c r="AM146" s="17"/>
      <c r="AN146" s="17"/>
    </row>
    <row r="147" spans="1:40" ht="15">
      <c r="A147"/>
      <c r="C147" s="17"/>
      <c r="D147" s="17"/>
      <c r="E147" s="17"/>
      <c r="F147" s="17"/>
      <c r="G147" s="16"/>
      <c r="H147" s="17"/>
      <c r="I147" s="17"/>
      <c r="J147" s="17"/>
      <c r="K147" s="17"/>
      <c r="L147" s="16"/>
      <c r="M147" s="17"/>
      <c r="N147" s="17"/>
      <c r="O147" s="17"/>
      <c r="P147" s="17"/>
      <c r="Q147" s="16"/>
      <c r="R147" s="17"/>
      <c r="S147" s="17"/>
      <c r="T147" s="17"/>
      <c r="U147" s="17"/>
      <c r="V147" s="16"/>
      <c r="W147" s="17"/>
      <c r="X147" s="17"/>
      <c r="Y147" s="17"/>
      <c r="Z147" s="17"/>
      <c r="AA147" s="16"/>
      <c r="AB147" s="17"/>
      <c r="AC147" s="17"/>
      <c r="AD147" s="17"/>
      <c r="AE147" s="17"/>
      <c r="AF147" s="16"/>
      <c r="AG147" s="17"/>
      <c r="AH147" s="17"/>
      <c r="AI147" s="17"/>
      <c r="AJ147" s="17"/>
      <c r="AK147" s="16"/>
      <c r="AL147" s="17"/>
      <c r="AM147" s="17"/>
      <c r="AN147" s="17"/>
    </row>
    <row r="148" spans="1:40" ht="15">
      <c r="A148"/>
      <c r="C148" s="17"/>
      <c r="D148" s="17"/>
      <c r="E148" s="17"/>
      <c r="F148" s="17"/>
      <c r="G148" s="16"/>
      <c r="H148" s="17"/>
      <c r="I148" s="17"/>
      <c r="J148" s="17"/>
      <c r="K148" s="17"/>
      <c r="L148" s="16"/>
      <c r="M148" s="17"/>
      <c r="N148" s="17"/>
      <c r="O148" s="17"/>
      <c r="P148" s="17"/>
      <c r="Q148" s="16"/>
      <c r="R148" s="17"/>
      <c r="S148" s="17"/>
      <c r="T148" s="17"/>
      <c r="U148" s="17"/>
      <c r="V148" s="16"/>
      <c r="W148" s="17"/>
      <c r="X148" s="17"/>
      <c r="Y148" s="17"/>
      <c r="Z148" s="17"/>
      <c r="AA148" s="16"/>
      <c r="AB148" s="17"/>
      <c r="AC148" s="17"/>
      <c r="AD148" s="17"/>
      <c r="AE148" s="17"/>
      <c r="AF148" s="16"/>
      <c r="AG148" s="17"/>
      <c r="AH148" s="17"/>
      <c r="AI148" s="17"/>
      <c r="AJ148" s="17"/>
      <c r="AK148" s="16"/>
      <c r="AL148" s="17"/>
      <c r="AM148" s="17"/>
      <c r="AN148" s="17"/>
    </row>
    <row r="149" spans="1:40" ht="15">
      <c r="A149"/>
      <c r="C149" s="17"/>
      <c r="D149" s="17"/>
      <c r="E149" s="17"/>
      <c r="F149" s="17"/>
      <c r="G149" s="16"/>
      <c r="H149" s="17"/>
      <c r="I149" s="17"/>
      <c r="J149" s="17"/>
      <c r="K149" s="17"/>
      <c r="L149" s="16"/>
      <c r="M149" s="17"/>
      <c r="N149" s="17"/>
      <c r="O149" s="17"/>
      <c r="P149" s="17"/>
      <c r="Q149" s="16"/>
      <c r="R149" s="17"/>
      <c r="S149" s="17"/>
      <c r="T149" s="17"/>
      <c r="U149" s="17"/>
      <c r="V149" s="16"/>
      <c r="W149" s="17"/>
      <c r="X149" s="17"/>
      <c r="Y149" s="17"/>
      <c r="Z149" s="17"/>
      <c r="AA149" s="16"/>
      <c r="AB149" s="17"/>
      <c r="AC149" s="17"/>
      <c r="AD149" s="17"/>
      <c r="AE149" s="17"/>
      <c r="AF149" s="16"/>
      <c r="AG149" s="17"/>
      <c r="AH149" s="17"/>
      <c r="AI149" s="17"/>
      <c r="AJ149" s="17"/>
      <c r="AK149" s="16"/>
      <c r="AL149" s="17"/>
      <c r="AM149" s="17"/>
      <c r="AN149" s="17"/>
    </row>
    <row r="150" spans="1:40" ht="15">
      <c r="A150"/>
      <c r="C150" s="17"/>
      <c r="D150" s="17"/>
      <c r="E150" s="17"/>
      <c r="F150" s="17"/>
      <c r="G150" s="16"/>
      <c r="H150" s="17"/>
      <c r="I150" s="17"/>
      <c r="J150" s="17"/>
      <c r="K150" s="17"/>
      <c r="L150" s="16"/>
      <c r="M150" s="17"/>
      <c r="N150" s="17"/>
      <c r="O150" s="17"/>
      <c r="P150" s="17"/>
      <c r="Q150" s="16"/>
      <c r="R150" s="17"/>
      <c r="S150" s="17"/>
      <c r="T150" s="17"/>
      <c r="U150" s="17"/>
      <c r="V150" s="16"/>
      <c r="W150" s="17"/>
      <c r="X150" s="17"/>
      <c r="Y150" s="17"/>
      <c r="Z150" s="17"/>
      <c r="AA150" s="16"/>
      <c r="AB150" s="17"/>
      <c r="AC150" s="17"/>
      <c r="AD150" s="17"/>
      <c r="AE150" s="17"/>
      <c r="AF150" s="16"/>
      <c r="AG150" s="17"/>
      <c r="AH150" s="17"/>
      <c r="AI150" s="17"/>
      <c r="AJ150" s="17"/>
      <c r="AK150" s="16"/>
      <c r="AL150" s="17"/>
      <c r="AM150" s="17"/>
      <c r="AN150" s="17"/>
    </row>
    <row r="151" spans="1:40" ht="15">
      <c r="A151"/>
      <c r="C151" s="17"/>
      <c r="D151" s="17"/>
      <c r="E151" s="17"/>
      <c r="F151" s="17"/>
      <c r="G151" s="16"/>
      <c r="H151" s="17"/>
      <c r="I151" s="17"/>
      <c r="J151" s="17"/>
      <c r="K151" s="17"/>
      <c r="L151" s="16"/>
      <c r="M151" s="17"/>
      <c r="N151" s="17"/>
      <c r="O151" s="17"/>
      <c r="P151" s="17"/>
      <c r="Q151" s="16"/>
      <c r="R151" s="17"/>
      <c r="S151" s="17"/>
      <c r="T151" s="17"/>
      <c r="U151" s="17"/>
      <c r="V151" s="16"/>
      <c r="W151" s="17"/>
      <c r="X151" s="17"/>
      <c r="Y151" s="17"/>
      <c r="Z151" s="17"/>
      <c r="AA151" s="16"/>
      <c r="AB151" s="17"/>
      <c r="AC151" s="17"/>
      <c r="AD151" s="17"/>
      <c r="AE151" s="17"/>
      <c r="AF151" s="16"/>
      <c r="AG151" s="17"/>
      <c r="AH151" s="17"/>
      <c r="AI151" s="17"/>
      <c r="AJ151" s="17"/>
      <c r="AK151" s="16"/>
      <c r="AL151" s="17"/>
      <c r="AM151" s="17"/>
      <c r="AN151" s="17"/>
    </row>
    <row r="152" spans="1:40" ht="15">
      <c r="A152"/>
      <c r="C152" s="17"/>
      <c r="D152" s="17"/>
      <c r="E152" s="17"/>
      <c r="F152" s="17"/>
      <c r="G152" s="16"/>
      <c r="H152" s="17"/>
      <c r="I152" s="17"/>
      <c r="J152" s="17"/>
      <c r="K152" s="17"/>
      <c r="L152" s="16"/>
      <c r="M152" s="17"/>
      <c r="N152" s="17"/>
      <c r="O152" s="17"/>
      <c r="P152" s="17"/>
      <c r="Q152" s="16"/>
      <c r="R152" s="17"/>
      <c r="S152" s="17"/>
      <c r="T152" s="17"/>
      <c r="U152" s="17"/>
      <c r="V152" s="16"/>
      <c r="W152" s="17"/>
      <c r="X152" s="17"/>
      <c r="Y152" s="17"/>
      <c r="Z152" s="17"/>
      <c r="AA152" s="16"/>
      <c r="AB152" s="17"/>
      <c r="AC152" s="17"/>
      <c r="AD152" s="17"/>
      <c r="AE152" s="17"/>
      <c r="AF152" s="16"/>
      <c r="AG152" s="17"/>
      <c r="AH152" s="17"/>
      <c r="AI152" s="17"/>
      <c r="AJ152" s="17"/>
      <c r="AK152" s="16"/>
      <c r="AL152" s="17"/>
      <c r="AM152" s="17"/>
      <c r="AN152" s="17"/>
    </row>
    <row r="153" spans="1:40" ht="15">
      <c r="A153"/>
      <c r="C153" s="17"/>
      <c r="D153" s="17"/>
      <c r="E153" s="17"/>
      <c r="F153" s="17"/>
      <c r="G153" s="16"/>
      <c r="H153" s="17"/>
      <c r="I153" s="17"/>
      <c r="J153" s="17"/>
      <c r="K153" s="17"/>
      <c r="L153" s="16"/>
      <c r="M153" s="17"/>
      <c r="N153" s="17"/>
      <c r="O153" s="17"/>
      <c r="P153" s="17"/>
      <c r="Q153" s="16"/>
      <c r="R153" s="17"/>
      <c r="S153" s="17"/>
      <c r="T153" s="17"/>
      <c r="U153" s="17"/>
      <c r="V153" s="16"/>
      <c r="W153" s="17"/>
      <c r="X153" s="17"/>
      <c r="Y153" s="17"/>
      <c r="Z153" s="17"/>
      <c r="AA153" s="16"/>
      <c r="AB153" s="17"/>
      <c r="AC153" s="17"/>
      <c r="AD153" s="17"/>
      <c r="AE153" s="17"/>
      <c r="AF153" s="16"/>
      <c r="AG153" s="17"/>
      <c r="AH153" s="17"/>
      <c r="AI153" s="17"/>
      <c r="AJ153" s="17"/>
      <c r="AK153" s="16"/>
      <c r="AL153" s="17"/>
      <c r="AM153" s="17"/>
      <c r="AN153" s="17"/>
    </row>
    <row r="154" spans="1:40" ht="15">
      <c r="A154"/>
      <c r="C154" s="17"/>
      <c r="D154" s="17"/>
      <c r="E154" s="17"/>
      <c r="F154" s="17"/>
      <c r="G154" s="16"/>
      <c r="H154" s="17"/>
      <c r="I154" s="17"/>
      <c r="J154" s="17"/>
      <c r="K154" s="17"/>
      <c r="L154" s="16"/>
      <c r="M154" s="17"/>
      <c r="N154" s="17"/>
      <c r="O154" s="17"/>
      <c r="P154" s="17"/>
      <c r="Q154" s="16"/>
      <c r="R154" s="17"/>
      <c r="S154" s="17"/>
      <c r="T154" s="17"/>
      <c r="U154" s="17"/>
      <c r="V154" s="16"/>
      <c r="W154" s="17"/>
      <c r="X154" s="17"/>
      <c r="Y154" s="17"/>
      <c r="Z154" s="17"/>
      <c r="AA154" s="16"/>
      <c r="AB154" s="17"/>
      <c r="AC154" s="17"/>
      <c r="AD154" s="17"/>
      <c r="AE154" s="17"/>
      <c r="AF154" s="16"/>
      <c r="AG154" s="17"/>
      <c r="AH154" s="17"/>
      <c r="AI154" s="17"/>
      <c r="AJ154" s="17"/>
      <c r="AK154" s="16"/>
      <c r="AL154" s="17"/>
      <c r="AM154" s="17"/>
      <c r="AN154" s="17"/>
    </row>
    <row r="155" spans="1:40" ht="15">
      <c r="A155"/>
      <c r="C155" s="17"/>
      <c r="D155" s="17"/>
      <c r="E155" s="17"/>
      <c r="F155" s="17"/>
      <c r="G155" s="16"/>
      <c r="H155" s="17"/>
      <c r="I155" s="17"/>
      <c r="J155" s="17"/>
      <c r="K155" s="17"/>
      <c r="L155" s="16"/>
      <c r="M155" s="17"/>
      <c r="N155" s="17"/>
      <c r="O155" s="17"/>
      <c r="P155" s="17"/>
      <c r="Q155" s="16"/>
      <c r="R155" s="17"/>
      <c r="S155" s="17"/>
      <c r="T155" s="17"/>
      <c r="U155" s="17"/>
      <c r="V155" s="16"/>
      <c r="W155" s="17"/>
      <c r="X155" s="17"/>
      <c r="Y155" s="17"/>
      <c r="Z155" s="17"/>
      <c r="AA155" s="16"/>
      <c r="AB155" s="17"/>
      <c r="AC155" s="17"/>
      <c r="AD155" s="17"/>
      <c r="AE155" s="17"/>
      <c r="AF155" s="16"/>
      <c r="AG155" s="17"/>
      <c r="AH155" s="17"/>
      <c r="AI155" s="17"/>
      <c r="AJ155" s="17"/>
      <c r="AK155" s="16"/>
      <c r="AL155" s="17"/>
      <c r="AM155" s="17"/>
      <c r="AN155" s="17"/>
    </row>
    <row r="156" spans="1:40" ht="15">
      <c r="A156"/>
      <c r="C156" s="17"/>
      <c r="D156" s="17"/>
      <c r="E156" s="17"/>
      <c r="F156" s="17"/>
      <c r="G156" s="16"/>
      <c r="H156" s="17"/>
      <c r="I156" s="17"/>
      <c r="J156" s="17"/>
      <c r="K156" s="17"/>
      <c r="L156" s="16"/>
      <c r="M156" s="17"/>
      <c r="N156" s="17"/>
      <c r="O156" s="17"/>
      <c r="P156" s="17"/>
      <c r="Q156" s="16"/>
      <c r="R156" s="17"/>
      <c r="S156" s="17"/>
      <c r="T156" s="17"/>
      <c r="U156" s="17"/>
      <c r="V156" s="16"/>
      <c r="W156" s="17"/>
      <c r="X156" s="17"/>
      <c r="Y156" s="17"/>
      <c r="Z156" s="17"/>
      <c r="AA156" s="16"/>
      <c r="AB156" s="17"/>
      <c r="AC156" s="17"/>
      <c r="AD156" s="17"/>
      <c r="AE156" s="17"/>
      <c r="AF156" s="16"/>
      <c r="AG156" s="17"/>
      <c r="AH156" s="17"/>
      <c r="AI156" s="17"/>
      <c r="AJ156" s="17"/>
      <c r="AK156" s="16"/>
      <c r="AL156" s="17"/>
      <c r="AM156" s="17"/>
      <c r="AN156" s="17"/>
    </row>
    <row r="157" spans="1:40" ht="15">
      <c r="A157"/>
      <c r="C157" s="17"/>
      <c r="D157" s="17"/>
      <c r="E157" s="17"/>
      <c r="F157" s="17"/>
      <c r="G157" s="16"/>
      <c r="H157" s="17"/>
      <c r="I157" s="17"/>
      <c r="J157" s="17"/>
      <c r="K157" s="17"/>
      <c r="L157" s="16"/>
      <c r="M157" s="17"/>
      <c r="N157" s="17"/>
      <c r="O157" s="17"/>
      <c r="P157" s="17"/>
      <c r="Q157" s="16"/>
      <c r="R157" s="17"/>
      <c r="S157" s="17"/>
      <c r="T157" s="17"/>
      <c r="U157" s="17"/>
      <c r="V157" s="16"/>
      <c r="W157" s="17"/>
      <c r="X157" s="17"/>
      <c r="Y157" s="17"/>
      <c r="Z157" s="17"/>
      <c r="AA157" s="16"/>
      <c r="AB157" s="17"/>
      <c r="AC157" s="17"/>
      <c r="AD157" s="17"/>
      <c r="AE157" s="17"/>
      <c r="AF157" s="16"/>
      <c r="AG157" s="17"/>
      <c r="AH157" s="17"/>
      <c r="AI157" s="17"/>
      <c r="AJ157" s="17"/>
      <c r="AK157" s="16"/>
      <c r="AL157" s="17"/>
      <c r="AM157" s="17"/>
      <c r="AN157" s="17"/>
    </row>
    <row r="158" spans="1:40" ht="15">
      <c r="A158"/>
      <c r="C158" s="17"/>
      <c r="D158" s="17"/>
      <c r="E158" s="17"/>
      <c r="F158" s="17"/>
      <c r="G158" s="16"/>
      <c r="H158" s="17"/>
      <c r="I158" s="17"/>
      <c r="J158" s="17"/>
      <c r="K158" s="17"/>
      <c r="L158" s="16"/>
      <c r="M158" s="17"/>
      <c r="N158" s="17"/>
      <c r="O158" s="17"/>
      <c r="P158" s="17"/>
      <c r="Q158" s="16"/>
      <c r="R158" s="17"/>
      <c r="S158" s="17"/>
      <c r="T158" s="17"/>
      <c r="U158" s="17"/>
      <c r="V158" s="16"/>
      <c r="W158" s="17"/>
      <c r="X158" s="17"/>
      <c r="Y158" s="17"/>
      <c r="Z158" s="17"/>
      <c r="AA158" s="16"/>
      <c r="AB158" s="17"/>
      <c r="AC158" s="17"/>
      <c r="AD158" s="17"/>
      <c r="AE158" s="17"/>
      <c r="AF158" s="16"/>
      <c r="AG158" s="17"/>
      <c r="AH158" s="17"/>
      <c r="AI158" s="17"/>
      <c r="AJ158" s="17"/>
      <c r="AK158" s="16"/>
      <c r="AL158" s="17"/>
      <c r="AM158" s="17"/>
      <c r="AN158" s="17"/>
    </row>
    <row r="159" spans="1:40" ht="15">
      <c r="A159"/>
      <c r="C159" s="17"/>
      <c r="D159" s="17"/>
      <c r="E159" s="17"/>
      <c r="F159" s="17"/>
      <c r="G159" s="16"/>
      <c r="H159" s="17"/>
      <c r="I159" s="17"/>
      <c r="J159" s="17"/>
      <c r="K159" s="17"/>
      <c r="L159" s="16"/>
      <c r="M159" s="17"/>
      <c r="N159" s="17"/>
      <c r="O159" s="17"/>
      <c r="P159" s="17"/>
      <c r="Q159" s="16"/>
      <c r="R159" s="17"/>
      <c r="S159" s="17"/>
      <c r="T159" s="17"/>
      <c r="U159" s="17"/>
      <c r="V159" s="16"/>
      <c r="W159" s="17"/>
      <c r="X159" s="17"/>
      <c r="Y159" s="17"/>
      <c r="Z159" s="17"/>
      <c r="AA159" s="16"/>
      <c r="AB159" s="17"/>
      <c r="AC159" s="17"/>
      <c r="AD159" s="17"/>
      <c r="AE159" s="17"/>
      <c r="AF159" s="16"/>
      <c r="AG159" s="17"/>
      <c r="AH159" s="17"/>
      <c r="AI159" s="17"/>
      <c r="AJ159" s="17"/>
      <c r="AK159" s="16"/>
      <c r="AL159" s="17"/>
      <c r="AM159" s="17"/>
      <c r="AN159" s="17"/>
    </row>
    <row r="160" spans="1:40" ht="15">
      <c r="A160"/>
      <c r="C160" s="17"/>
      <c r="D160" s="17"/>
      <c r="E160" s="17"/>
      <c r="F160" s="17"/>
      <c r="G160" s="16"/>
      <c r="H160" s="17"/>
      <c r="I160" s="17"/>
      <c r="J160" s="17"/>
      <c r="K160" s="17"/>
      <c r="L160" s="16"/>
      <c r="M160" s="17"/>
      <c r="N160" s="17"/>
      <c r="O160" s="17"/>
      <c r="P160" s="17"/>
      <c r="Q160" s="16"/>
      <c r="R160" s="17"/>
      <c r="S160" s="17"/>
      <c r="T160" s="17"/>
      <c r="U160" s="17"/>
      <c r="V160" s="16"/>
      <c r="W160" s="17"/>
      <c r="X160" s="17"/>
      <c r="Y160" s="17"/>
      <c r="Z160" s="17"/>
      <c r="AA160" s="16"/>
      <c r="AB160" s="17"/>
      <c r="AC160" s="17"/>
      <c r="AD160" s="17"/>
      <c r="AE160" s="17"/>
      <c r="AF160" s="16"/>
      <c r="AG160" s="17"/>
      <c r="AH160" s="17"/>
      <c r="AI160" s="17"/>
      <c r="AJ160" s="17"/>
      <c r="AK160" s="16"/>
      <c r="AL160" s="17"/>
      <c r="AM160" s="17"/>
      <c r="AN160" s="17"/>
    </row>
    <row r="161" spans="1:40" ht="15">
      <c r="A161"/>
      <c r="C161" s="17"/>
      <c r="D161" s="17"/>
      <c r="E161" s="17"/>
      <c r="F161" s="17"/>
      <c r="G161" s="16"/>
      <c r="H161" s="17"/>
      <c r="I161" s="17"/>
      <c r="J161" s="17"/>
      <c r="K161" s="17"/>
      <c r="L161" s="16"/>
      <c r="M161" s="17"/>
      <c r="N161" s="17"/>
      <c r="O161" s="17"/>
      <c r="P161" s="17"/>
      <c r="Q161" s="16"/>
      <c r="R161" s="17"/>
      <c r="S161" s="17"/>
      <c r="T161" s="17"/>
      <c r="U161" s="17"/>
      <c r="V161" s="16"/>
      <c r="W161" s="17"/>
      <c r="X161" s="17"/>
      <c r="Y161" s="17"/>
      <c r="Z161" s="17"/>
      <c r="AA161" s="16"/>
      <c r="AB161" s="17"/>
      <c r="AC161" s="17"/>
      <c r="AD161" s="17"/>
      <c r="AE161" s="17"/>
      <c r="AF161" s="16"/>
      <c r="AG161" s="17"/>
      <c r="AH161" s="17"/>
      <c r="AI161" s="17"/>
      <c r="AJ161" s="17"/>
      <c r="AK161" s="16"/>
      <c r="AL161" s="17"/>
      <c r="AM161" s="17"/>
      <c r="AN161" s="17"/>
    </row>
    <row r="162" spans="1:40" ht="15">
      <c r="A162"/>
      <c r="C162" s="17"/>
      <c r="D162" s="17"/>
      <c r="E162" s="17"/>
      <c r="F162" s="17"/>
      <c r="G162" s="16"/>
      <c r="H162" s="17"/>
      <c r="I162" s="17"/>
      <c r="J162" s="17"/>
      <c r="K162" s="17"/>
      <c r="L162" s="16"/>
      <c r="M162" s="17"/>
      <c r="N162" s="17"/>
      <c r="O162" s="17"/>
      <c r="P162" s="17"/>
      <c r="Q162" s="16"/>
      <c r="R162" s="17"/>
      <c r="S162" s="17"/>
      <c r="T162" s="17"/>
      <c r="U162" s="17"/>
      <c r="V162" s="16"/>
      <c r="W162" s="17"/>
      <c r="X162" s="17"/>
      <c r="Y162" s="17"/>
      <c r="Z162" s="17"/>
      <c r="AA162" s="16"/>
      <c r="AB162" s="17"/>
      <c r="AC162" s="17"/>
      <c r="AD162" s="17"/>
      <c r="AE162" s="17"/>
      <c r="AF162" s="16"/>
      <c r="AG162" s="17"/>
      <c r="AH162" s="17"/>
      <c r="AI162" s="17"/>
      <c r="AJ162" s="17"/>
      <c r="AK162" s="16"/>
      <c r="AL162" s="17"/>
      <c r="AM162" s="17"/>
      <c r="AN162" s="17"/>
    </row>
    <row r="163" spans="1:40" ht="15">
      <c r="A163"/>
      <c r="C163" s="17"/>
      <c r="D163" s="17"/>
      <c r="E163" s="17"/>
      <c r="F163" s="17"/>
      <c r="G163" s="16"/>
      <c r="H163" s="17"/>
      <c r="I163" s="17"/>
      <c r="J163" s="17"/>
      <c r="K163" s="17"/>
      <c r="L163" s="16"/>
      <c r="M163" s="17"/>
      <c r="N163" s="17"/>
      <c r="O163" s="17"/>
      <c r="P163" s="17"/>
      <c r="Q163" s="16"/>
      <c r="R163" s="17"/>
      <c r="S163" s="17"/>
      <c r="T163" s="17"/>
      <c r="U163" s="17"/>
      <c r="V163" s="16"/>
      <c r="W163" s="17"/>
      <c r="X163" s="17"/>
      <c r="Y163" s="17"/>
      <c r="Z163" s="17"/>
      <c r="AA163" s="16"/>
      <c r="AB163" s="17"/>
      <c r="AC163" s="17"/>
      <c r="AD163" s="17"/>
      <c r="AE163" s="17"/>
      <c r="AF163" s="16"/>
      <c r="AG163" s="17"/>
      <c r="AH163" s="17"/>
      <c r="AI163" s="17"/>
      <c r="AJ163" s="17"/>
      <c r="AK163" s="16"/>
      <c r="AL163" s="17"/>
      <c r="AM163" s="17"/>
      <c r="AN163" s="17"/>
    </row>
    <row r="164" spans="1:40" ht="15">
      <c r="A164"/>
      <c r="C164" s="17"/>
      <c r="D164" s="17"/>
      <c r="E164" s="17"/>
      <c r="F164" s="17"/>
      <c r="G164" s="16"/>
      <c r="H164" s="17"/>
      <c r="I164" s="17"/>
      <c r="J164" s="17"/>
      <c r="K164" s="17"/>
      <c r="L164" s="16"/>
      <c r="M164" s="17"/>
      <c r="N164" s="17"/>
      <c r="O164" s="17"/>
      <c r="P164" s="17"/>
      <c r="Q164" s="16"/>
      <c r="R164" s="17"/>
      <c r="S164" s="17"/>
      <c r="T164" s="17"/>
      <c r="U164" s="17"/>
      <c r="V164" s="16"/>
      <c r="W164" s="17"/>
      <c r="X164" s="17"/>
      <c r="Y164" s="17"/>
      <c r="Z164" s="17"/>
      <c r="AA164" s="16"/>
      <c r="AB164" s="17"/>
      <c r="AC164" s="17"/>
      <c r="AD164" s="17"/>
      <c r="AE164" s="17"/>
      <c r="AF164" s="16"/>
      <c r="AG164" s="17"/>
      <c r="AH164" s="17"/>
      <c r="AI164" s="17"/>
      <c r="AJ164" s="17"/>
      <c r="AK164" s="16"/>
      <c r="AL164" s="17"/>
      <c r="AM164" s="17"/>
      <c r="AN164" s="17"/>
    </row>
    <row r="165" spans="1:40" ht="15">
      <c r="A165"/>
      <c r="C165" s="17"/>
      <c r="D165" s="17"/>
      <c r="E165" s="17"/>
      <c r="F165" s="17"/>
      <c r="G165" s="16"/>
      <c r="H165" s="17"/>
      <c r="I165" s="17"/>
      <c r="J165" s="17"/>
      <c r="K165" s="17"/>
      <c r="L165" s="16"/>
      <c r="M165" s="17"/>
      <c r="N165" s="17"/>
      <c r="O165" s="17"/>
      <c r="P165" s="17"/>
      <c r="Q165" s="16"/>
      <c r="R165" s="17"/>
      <c r="S165" s="17"/>
      <c r="T165" s="17"/>
      <c r="U165" s="17"/>
      <c r="V165" s="16"/>
      <c r="W165" s="17"/>
      <c r="X165" s="17"/>
      <c r="Y165" s="17"/>
      <c r="Z165" s="17"/>
      <c r="AA165" s="16"/>
      <c r="AB165" s="17"/>
      <c r="AC165" s="17"/>
      <c r="AD165" s="17"/>
      <c r="AE165" s="17"/>
      <c r="AF165" s="16"/>
      <c r="AG165" s="17"/>
      <c r="AH165" s="17"/>
      <c r="AI165" s="17"/>
      <c r="AJ165" s="17"/>
      <c r="AK165" s="16"/>
      <c r="AL165" s="17"/>
      <c r="AM165" s="17"/>
      <c r="AN165" s="17"/>
    </row>
    <row r="166" spans="1:40" ht="15">
      <c r="A166"/>
      <c r="C166" s="17"/>
      <c r="D166" s="17"/>
      <c r="E166" s="17"/>
      <c r="F166" s="17"/>
      <c r="G166" s="16"/>
      <c r="H166" s="17"/>
      <c r="I166" s="17"/>
      <c r="J166" s="17"/>
      <c r="K166" s="17"/>
      <c r="L166" s="16"/>
      <c r="M166" s="17"/>
      <c r="N166" s="17"/>
      <c r="O166" s="17"/>
      <c r="P166" s="17"/>
      <c r="Q166" s="16"/>
      <c r="R166" s="17"/>
      <c r="S166" s="17"/>
      <c r="T166" s="17"/>
      <c r="U166" s="17"/>
      <c r="V166" s="16"/>
      <c r="W166" s="17"/>
      <c r="X166" s="17"/>
      <c r="Y166" s="17"/>
      <c r="Z166" s="17"/>
      <c r="AA166" s="16"/>
      <c r="AB166" s="17"/>
      <c r="AC166" s="17"/>
      <c r="AD166" s="17"/>
      <c r="AE166" s="17"/>
      <c r="AF166" s="16"/>
      <c r="AG166" s="17"/>
      <c r="AH166" s="17"/>
      <c r="AI166" s="17"/>
      <c r="AJ166" s="17"/>
      <c r="AK166" s="16"/>
      <c r="AL166" s="17"/>
      <c r="AM166" s="17"/>
      <c r="AN166" s="17"/>
    </row>
    <row r="167" spans="1:40" ht="15">
      <c r="A167"/>
      <c r="C167" s="17"/>
      <c r="D167" s="17"/>
      <c r="E167" s="17"/>
      <c r="F167" s="17"/>
      <c r="G167" s="16"/>
      <c r="H167" s="17"/>
      <c r="I167" s="17"/>
      <c r="J167" s="17"/>
      <c r="K167" s="17"/>
      <c r="L167" s="16"/>
      <c r="M167" s="17"/>
      <c r="N167" s="17"/>
      <c r="O167" s="17"/>
      <c r="P167" s="17"/>
      <c r="Q167" s="16"/>
      <c r="R167" s="17"/>
      <c r="S167" s="17"/>
      <c r="T167" s="17"/>
      <c r="U167" s="17"/>
      <c r="V167" s="16"/>
      <c r="W167" s="17"/>
      <c r="X167" s="17"/>
      <c r="Y167" s="17"/>
      <c r="Z167" s="17"/>
      <c r="AA167" s="16"/>
      <c r="AB167" s="17"/>
      <c r="AC167" s="17"/>
      <c r="AD167" s="17"/>
      <c r="AE167" s="17"/>
      <c r="AF167" s="16"/>
      <c r="AG167" s="17"/>
      <c r="AH167" s="17"/>
      <c r="AI167" s="17"/>
      <c r="AJ167" s="17"/>
      <c r="AK167" s="16"/>
      <c r="AL167" s="17"/>
      <c r="AM167" s="17"/>
      <c r="AN167" s="17"/>
    </row>
    <row r="168" spans="1:40" ht="15">
      <c r="A168"/>
      <c r="C168" s="17"/>
      <c r="D168" s="17"/>
      <c r="E168" s="17"/>
      <c r="F168" s="17"/>
      <c r="G168" s="16"/>
      <c r="H168" s="17"/>
      <c r="I168" s="17"/>
      <c r="J168" s="17"/>
      <c r="K168" s="17"/>
      <c r="L168" s="16"/>
      <c r="M168" s="17"/>
      <c r="N168" s="17"/>
      <c r="O168" s="17"/>
      <c r="P168" s="17"/>
      <c r="Q168" s="16"/>
      <c r="R168" s="17"/>
      <c r="S168" s="17"/>
      <c r="T168" s="17"/>
      <c r="U168" s="17"/>
      <c r="V168" s="16"/>
      <c r="W168" s="17"/>
      <c r="X168" s="17"/>
      <c r="Y168" s="17"/>
      <c r="Z168" s="17"/>
      <c r="AA168" s="16"/>
      <c r="AB168" s="17"/>
      <c r="AC168" s="17"/>
      <c r="AD168" s="17"/>
      <c r="AE168" s="17"/>
      <c r="AF168" s="16"/>
      <c r="AG168" s="17"/>
      <c r="AH168" s="17"/>
      <c r="AI168" s="17"/>
      <c r="AJ168" s="17"/>
      <c r="AK168" s="16"/>
      <c r="AL168" s="17"/>
      <c r="AM168" s="17"/>
      <c r="AN168" s="17"/>
    </row>
    <row r="169" spans="1:40" ht="15">
      <c r="A169"/>
      <c r="C169" s="17"/>
      <c r="D169" s="17"/>
      <c r="E169" s="17"/>
      <c r="F169" s="17"/>
      <c r="G169" s="16"/>
      <c r="H169" s="17"/>
      <c r="I169" s="17"/>
      <c r="J169" s="17"/>
      <c r="K169" s="17"/>
      <c r="L169" s="16"/>
      <c r="M169" s="17"/>
      <c r="N169" s="17"/>
      <c r="O169" s="17"/>
      <c r="P169" s="17"/>
      <c r="Q169" s="16"/>
      <c r="R169" s="17"/>
      <c r="S169" s="17"/>
      <c r="T169" s="17"/>
      <c r="U169" s="17"/>
      <c r="V169" s="16"/>
      <c r="W169" s="17"/>
      <c r="X169" s="17"/>
      <c r="Y169" s="17"/>
      <c r="Z169" s="17"/>
      <c r="AA169" s="16"/>
      <c r="AB169" s="17"/>
      <c r="AC169" s="17"/>
      <c r="AD169" s="17"/>
      <c r="AE169" s="17"/>
      <c r="AF169" s="16"/>
      <c r="AG169" s="17"/>
      <c r="AH169" s="17"/>
      <c r="AI169" s="17"/>
      <c r="AJ169" s="17"/>
      <c r="AK169" s="16"/>
      <c r="AL169" s="17"/>
      <c r="AM169" s="17"/>
      <c r="AN169" s="17"/>
    </row>
    <row r="170" spans="1:40" ht="15">
      <c r="A170"/>
      <c r="C170" s="17"/>
      <c r="D170" s="17"/>
      <c r="E170" s="17"/>
      <c r="F170" s="17"/>
      <c r="G170" s="16"/>
      <c r="H170" s="17"/>
      <c r="I170" s="17"/>
      <c r="J170" s="17"/>
      <c r="K170" s="17"/>
      <c r="L170" s="16"/>
      <c r="M170" s="17"/>
      <c r="N170" s="17"/>
      <c r="O170" s="17"/>
      <c r="P170" s="17"/>
      <c r="Q170" s="16"/>
      <c r="R170" s="17"/>
      <c r="S170" s="17"/>
      <c r="T170" s="17"/>
      <c r="U170" s="17"/>
      <c r="V170" s="16"/>
      <c r="W170" s="17"/>
      <c r="X170" s="17"/>
      <c r="Y170" s="17"/>
      <c r="Z170" s="17"/>
      <c r="AA170" s="16"/>
      <c r="AB170" s="17"/>
      <c r="AC170" s="17"/>
      <c r="AD170" s="17"/>
      <c r="AE170" s="17"/>
      <c r="AF170" s="16"/>
      <c r="AG170" s="17"/>
      <c r="AH170" s="17"/>
      <c r="AI170" s="17"/>
      <c r="AJ170" s="17"/>
      <c r="AK170" s="16"/>
      <c r="AL170" s="17"/>
      <c r="AM170" s="17"/>
      <c r="AN170" s="17"/>
    </row>
    <row r="171" spans="1:40" ht="15">
      <c r="A171"/>
      <c r="C171" s="17"/>
      <c r="D171" s="17"/>
      <c r="E171" s="17"/>
      <c r="F171" s="17"/>
      <c r="G171" s="16"/>
      <c r="H171" s="17"/>
      <c r="I171" s="17"/>
      <c r="J171" s="17"/>
      <c r="K171" s="17"/>
      <c r="L171" s="16"/>
      <c r="M171" s="17"/>
      <c r="N171" s="17"/>
      <c r="O171" s="17"/>
      <c r="P171" s="17"/>
      <c r="Q171" s="16"/>
      <c r="R171" s="17"/>
      <c r="S171" s="17"/>
      <c r="T171" s="17"/>
      <c r="U171" s="17"/>
      <c r="V171" s="16"/>
      <c r="W171" s="17"/>
      <c r="X171" s="17"/>
      <c r="Y171" s="17"/>
      <c r="Z171" s="17"/>
      <c r="AA171" s="16"/>
      <c r="AB171" s="17"/>
      <c r="AC171" s="17"/>
      <c r="AD171" s="17"/>
      <c r="AE171" s="17"/>
      <c r="AF171" s="16"/>
      <c r="AG171" s="17"/>
      <c r="AH171" s="17"/>
      <c r="AI171" s="17"/>
      <c r="AJ171" s="17"/>
      <c r="AK171" s="16"/>
      <c r="AL171" s="17"/>
      <c r="AM171" s="17"/>
      <c r="AN171" s="17"/>
    </row>
    <row r="172" spans="1:40" ht="15">
      <c r="A172"/>
      <c r="C172" s="17"/>
      <c r="D172" s="17"/>
      <c r="E172" s="17"/>
      <c r="F172" s="17"/>
      <c r="G172" s="16"/>
      <c r="H172" s="17"/>
      <c r="I172" s="17"/>
      <c r="J172" s="17"/>
      <c r="K172" s="17"/>
      <c r="L172" s="16"/>
      <c r="M172" s="17"/>
      <c r="N172" s="17"/>
      <c r="O172" s="17"/>
      <c r="P172" s="17"/>
      <c r="Q172" s="16"/>
      <c r="R172" s="17"/>
      <c r="S172" s="17"/>
      <c r="T172" s="17"/>
      <c r="U172" s="17"/>
      <c r="V172" s="16"/>
      <c r="W172" s="17"/>
      <c r="X172" s="17"/>
      <c r="Y172" s="17"/>
      <c r="Z172" s="17"/>
      <c r="AA172" s="16"/>
      <c r="AB172" s="17"/>
      <c r="AC172" s="17"/>
      <c r="AD172" s="17"/>
      <c r="AE172" s="17"/>
      <c r="AF172" s="16"/>
      <c r="AG172" s="17"/>
      <c r="AH172" s="17"/>
      <c r="AI172" s="17"/>
      <c r="AJ172" s="17"/>
      <c r="AK172" s="16"/>
      <c r="AL172" s="17"/>
      <c r="AM172" s="17"/>
      <c r="AN172" s="17"/>
    </row>
    <row r="173" spans="1:40" ht="15">
      <c r="A173"/>
      <c r="C173" s="17"/>
      <c r="D173" s="17"/>
      <c r="E173" s="17"/>
      <c r="F173" s="17"/>
      <c r="G173" s="16"/>
      <c r="H173" s="17"/>
      <c r="I173" s="17"/>
      <c r="J173" s="17"/>
      <c r="K173" s="17"/>
      <c r="L173" s="16"/>
      <c r="M173" s="17"/>
      <c r="N173" s="17"/>
      <c r="O173" s="17"/>
      <c r="P173" s="17"/>
      <c r="Q173" s="16"/>
      <c r="R173" s="17"/>
      <c r="S173" s="17"/>
      <c r="T173" s="17"/>
      <c r="U173" s="17"/>
      <c r="V173" s="16"/>
      <c r="W173" s="17"/>
      <c r="X173" s="17"/>
      <c r="Y173" s="17"/>
      <c r="Z173" s="17"/>
      <c r="AA173" s="16"/>
      <c r="AB173" s="17"/>
      <c r="AC173" s="17"/>
      <c r="AD173" s="17"/>
      <c r="AE173" s="17"/>
      <c r="AF173" s="16"/>
      <c r="AG173" s="17"/>
      <c r="AH173" s="17"/>
      <c r="AI173" s="17"/>
      <c r="AJ173" s="17"/>
      <c r="AK173" s="16"/>
      <c r="AL173" s="17"/>
      <c r="AM173" s="17"/>
      <c r="AN173" s="17"/>
    </row>
    <row r="174" spans="1:40" ht="15">
      <c r="A174"/>
      <c r="C174" s="17"/>
      <c r="D174" s="17"/>
      <c r="E174" s="17"/>
      <c r="F174" s="17"/>
      <c r="G174" s="16"/>
      <c r="H174" s="17"/>
      <c r="I174" s="17"/>
      <c r="J174" s="17"/>
      <c r="K174" s="17"/>
      <c r="L174" s="16"/>
      <c r="M174" s="17"/>
      <c r="N174" s="17"/>
      <c r="O174" s="17"/>
      <c r="P174" s="17"/>
      <c r="Q174" s="16"/>
      <c r="R174" s="17"/>
      <c r="S174" s="17"/>
      <c r="T174" s="17"/>
      <c r="U174" s="17"/>
      <c r="V174" s="16"/>
      <c r="W174" s="17"/>
      <c r="X174" s="17"/>
      <c r="Y174" s="17"/>
      <c r="Z174" s="17"/>
      <c r="AA174" s="16"/>
      <c r="AB174" s="17"/>
      <c r="AC174" s="17"/>
      <c r="AD174" s="17"/>
      <c r="AE174" s="17"/>
      <c r="AF174" s="16"/>
      <c r="AG174" s="17"/>
      <c r="AH174" s="17"/>
      <c r="AI174" s="17"/>
      <c r="AJ174" s="17"/>
      <c r="AK174" s="16"/>
      <c r="AL174" s="17"/>
      <c r="AM174" s="17"/>
      <c r="AN174" s="17"/>
    </row>
    <row r="175" spans="1:40" ht="15">
      <c r="A175"/>
      <c r="C175" s="17"/>
      <c r="D175" s="17"/>
      <c r="E175" s="17"/>
      <c r="F175" s="17"/>
      <c r="G175" s="16"/>
      <c r="H175" s="17"/>
      <c r="I175" s="17"/>
      <c r="J175" s="17"/>
      <c r="K175" s="17"/>
      <c r="L175" s="16"/>
      <c r="M175" s="17"/>
      <c r="N175" s="17"/>
      <c r="O175" s="17"/>
      <c r="P175" s="17"/>
      <c r="Q175" s="16"/>
      <c r="R175" s="17"/>
      <c r="S175" s="17"/>
      <c r="T175" s="17"/>
      <c r="U175" s="17"/>
      <c r="V175" s="16"/>
      <c r="W175" s="17"/>
      <c r="X175" s="17"/>
      <c r="Y175" s="17"/>
      <c r="Z175" s="17"/>
      <c r="AA175" s="16"/>
      <c r="AB175" s="17"/>
      <c r="AC175" s="17"/>
      <c r="AD175" s="17"/>
      <c r="AE175" s="17"/>
      <c r="AF175" s="16"/>
      <c r="AG175" s="17"/>
      <c r="AH175" s="17"/>
      <c r="AI175" s="17"/>
      <c r="AJ175" s="17"/>
      <c r="AK175" s="16"/>
      <c r="AL175" s="17"/>
      <c r="AM175" s="17"/>
      <c r="AN175" s="17"/>
    </row>
    <row r="176" spans="1:40" ht="15">
      <c r="A176"/>
      <c r="C176" s="17"/>
      <c r="D176" s="17"/>
      <c r="E176" s="17"/>
      <c r="F176" s="17"/>
      <c r="G176" s="16"/>
      <c r="H176" s="17"/>
      <c r="I176" s="17"/>
      <c r="J176" s="17"/>
      <c r="K176" s="17"/>
      <c r="L176" s="16"/>
      <c r="M176" s="17"/>
      <c r="N176" s="17"/>
      <c r="O176" s="17"/>
      <c r="P176" s="17"/>
      <c r="Q176" s="16"/>
      <c r="R176" s="17"/>
      <c r="S176" s="17"/>
      <c r="T176" s="17"/>
      <c r="U176" s="17"/>
      <c r="V176" s="16"/>
      <c r="W176" s="17"/>
      <c r="X176" s="17"/>
      <c r="Y176" s="17"/>
      <c r="Z176" s="17"/>
      <c r="AA176" s="16"/>
      <c r="AB176" s="17"/>
      <c r="AC176" s="17"/>
      <c r="AD176" s="17"/>
      <c r="AE176" s="17"/>
      <c r="AF176" s="16"/>
      <c r="AG176" s="17"/>
      <c r="AH176" s="17"/>
      <c r="AI176" s="17"/>
      <c r="AJ176" s="17"/>
      <c r="AK176" s="16"/>
      <c r="AL176" s="17"/>
      <c r="AM176" s="17"/>
      <c r="AN176" s="17"/>
    </row>
    <row r="177" spans="1:40" ht="15">
      <c r="A177"/>
      <c r="C177" s="17"/>
      <c r="D177" s="17"/>
      <c r="E177" s="17"/>
      <c r="F177" s="17"/>
      <c r="G177" s="16"/>
      <c r="H177" s="17"/>
      <c r="I177" s="17"/>
      <c r="J177" s="17"/>
      <c r="K177" s="17"/>
      <c r="L177" s="16"/>
      <c r="M177" s="17"/>
      <c r="N177" s="17"/>
      <c r="O177" s="17"/>
      <c r="P177" s="17"/>
      <c r="Q177" s="16"/>
      <c r="R177" s="17"/>
      <c r="S177" s="17"/>
      <c r="T177" s="17"/>
      <c r="U177" s="17"/>
      <c r="V177" s="16"/>
      <c r="W177" s="17"/>
      <c r="X177" s="17"/>
      <c r="Y177" s="17"/>
      <c r="Z177" s="17"/>
      <c r="AA177" s="16"/>
      <c r="AB177" s="17"/>
      <c r="AC177" s="17"/>
      <c r="AD177" s="17"/>
      <c r="AE177" s="17"/>
      <c r="AF177" s="16"/>
      <c r="AG177" s="17"/>
      <c r="AH177" s="17"/>
      <c r="AI177" s="17"/>
      <c r="AJ177" s="17"/>
      <c r="AK177" s="16"/>
      <c r="AL177" s="17"/>
      <c r="AM177" s="17"/>
      <c r="AN177" s="17"/>
    </row>
    <row r="178" spans="1:40" ht="15">
      <c r="A178"/>
      <c r="C178" s="17"/>
      <c r="D178" s="17"/>
      <c r="E178" s="17"/>
      <c r="F178" s="17"/>
      <c r="G178" s="16"/>
      <c r="H178" s="17"/>
      <c r="I178" s="17"/>
      <c r="J178" s="17"/>
      <c r="K178" s="17"/>
      <c r="L178" s="16"/>
      <c r="M178" s="17"/>
      <c r="N178" s="17"/>
      <c r="O178" s="17"/>
      <c r="P178" s="17"/>
      <c r="Q178" s="16"/>
      <c r="R178" s="17"/>
      <c r="S178" s="17"/>
      <c r="T178" s="17"/>
      <c r="U178" s="17"/>
      <c r="V178" s="16"/>
      <c r="W178" s="17"/>
      <c r="X178" s="17"/>
      <c r="Y178" s="17"/>
      <c r="Z178" s="17"/>
      <c r="AA178" s="16"/>
      <c r="AB178" s="17"/>
      <c r="AC178" s="17"/>
      <c r="AD178" s="17"/>
      <c r="AE178" s="17"/>
      <c r="AF178" s="16"/>
      <c r="AG178" s="17"/>
      <c r="AH178" s="17"/>
      <c r="AI178" s="17"/>
      <c r="AJ178" s="17"/>
      <c r="AK178" s="16"/>
      <c r="AL178" s="17"/>
      <c r="AM178" s="17"/>
      <c r="AN178" s="17"/>
    </row>
    <row r="179" spans="1:40" ht="15">
      <c r="A179"/>
      <c r="C179" s="17"/>
      <c r="D179" s="17"/>
      <c r="E179" s="17"/>
      <c r="F179" s="17"/>
      <c r="G179" s="16"/>
      <c r="H179" s="17"/>
      <c r="I179" s="17"/>
      <c r="J179" s="17"/>
      <c r="K179" s="17"/>
      <c r="L179" s="16"/>
      <c r="M179" s="17"/>
      <c r="N179" s="17"/>
      <c r="O179" s="17"/>
      <c r="P179" s="17"/>
      <c r="Q179" s="16"/>
      <c r="R179" s="17"/>
      <c r="S179" s="17"/>
      <c r="T179" s="17"/>
      <c r="U179" s="17"/>
      <c r="V179" s="16"/>
      <c r="W179" s="17"/>
      <c r="X179" s="17"/>
      <c r="Y179" s="17"/>
      <c r="Z179" s="17"/>
      <c r="AA179" s="16"/>
      <c r="AB179" s="17"/>
      <c r="AC179" s="17"/>
      <c r="AD179" s="17"/>
      <c r="AE179" s="17"/>
      <c r="AF179" s="16"/>
      <c r="AG179" s="17"/>
      <c r="AH179" s="17"/>
      <c r="AI179" s="17"/>
      <c r="AJ179" s="17"/>
      <c r="AK179" s="16"/>
      <c r="AL179" s="17"/>
      <c r="AM179" s="17"/>
      <c r="AN179" s="17"/>
    </row>
    <row r="180" spans="1:40" ht="15">
      <c r="A180"/>
      <c r="C180" s="17"/>
      <c r="D180" s="17"/>
      <c r="E180" s="17"/>
      <c r="F180" s="17"/>
      <c r="G180" s="16"/>
      <c r="H180" s="17"/>
      <c r="I180" s="17"/>
      <c r="J180" s="17"/>
      <c r="K180" s="17"/>
      <c r="L180" s="16"/>
      <c r="M180" s="17"/>
      <c r="N180" s="17"/>
      <c r="O180" s="17"/>
      <c r="P180" s="17"/>
      <c r="Q180" s="16"/>
      <c r="R180" s="17"/>
      <c r="S180" s="17"/>
      <c r="T180" s="17"/>
      <c r="U180" s="17"/>
      <c r="V180" s="16"/>
      <c r="W180" s="17"/>
      <c r="X180" s="17"/>
      <c r="Y180" s="17"/>
      <c r="Z180" s="17"/>
      <c r="AA180" s="16"/>
      <c r="AB180" s="17"/>
      <c r="AC180" s="17"/>
      <c r="AD180" s="17"/>
      <c r="AE180" s="17"/>
      <c r="AF180" s="16"/>
      <c r="AG180" s="17"/>
      <c r="AH180" s="17"/>
      <c r="AI180" s="17"/>
      <c r="AJ180" s="17"/>
      <c r="AK180" s="16"/>
      <c r="AL180" s="17"/>
      <c r="AM180" s="17"/>
      <c r="AN180" s="17"/>
    </row>
    <row r="181" spans="1:40" ht="15">
      <c r="A181"/>
      <c r="C181" s="17"/>
      <c r="D181" s="17"/>
      <c r="E181" s="17"/>
      <c r="F181" s="17"/>
      <c r="G181" s="16"/>
      <c r="H181" s="17"/>
      <c r="I181" s="17"/>
      <c r="J181" s="17"/>
      <c r="K181" s="17"/>
      <c r="L181" s="16"/>
      <c r="M181" s="17"/>
      <c r="N181" s="17"/>
      <c r="O181" s="17"/>
      <c r="P181" s="17"/>
      <c r="Q181" s="16"/>
      <c r="R181" s="17"/>
      <c r="S181" s="17"/>
      <c r="T181" s="17"/>
      <c r="U181" s="17"/>
      <c r="V181" s="16"/>
      <c r="W181" s="17"/>
      <c r="X181" s="17"/>
      <c r="Y181" s="17"/>
      <c r="Z181" s="17"/>
      <c r="AA181" s="16"/>
      <c r="AB181" s="17"/>
      <c r="AC181" s="17"/>
      <c r="AD181" s="17"/>
      <c r="AE181" s="17"/>
      <c r="AF181" s="16"/>
      <c r="AG181" s="17"/>
      <c r="AH181" s="17"/>
      <c r="AI181" s="17"/>
      <c r="AJ181" s="17"/>
      <c r="AK181" s="16"/>
      <c r="AL181" s="17"/>
      <c r="AM181" s="17"/>
      <c r="AN181" s="17"/>
    </row>
    <row r="182" spans="1:40" ht="15">
      <c r="A182"/>
      <c r="C182" s="17"/>
      <c r="D182" s="17"/>
      <c r="E182" s="17"/>
      <c r="F182" s="17"/>
      <c r="G182" s="16"/>
      <c r="H182" s="17"/>
      <c r="I182" s="17"/>
      <c r="J182" s="17"/>
      <c r="K182" s="17"/>
      <c r="L182" s="16"/>
      <c r="M182" s="17"/>
      <c r="N182" s="17"/>
      <c r="O182" s="17"/>
      <c r="P182" s="17"/>
      <c r="Q182" s="16"/>
      <c r="R182" s="17"/>
      <c r="S182" s="17"/>
      <c r="T182" s="17"/>
      <c r="U182" s="17"/>
      <c r="V182" s="16"/>
      <c r="W182" s="17"/>
      <c r="X182" s="17"/>
      <c r="Y182" s="17"/>
      <c r="Z182" s="17"/>
      <c r="AA182" s="16"/>
      <c r="AB182" s="17"/>
      <c r="AC182" s="17"/>
      <c r="AD182" s="17"/>
      <c r="AE182" s="17"/>
      <c r="AF182" s="16"/>
      <c r="AG182" s="17"/>
      <c r="AH182" s="17"/>
      <c r="AI182" s="17"/>
      <c r="AJ182" s="17"/>
      <c r="AK182" s="16"/>
      <c r="AL182" s="17"/>
      <c r="AM182" s="17"/>
      <c r="AN182" s="17"/>
    </row>
    <row r="183" spans="1:40" ht="15">
      <c r="A183"/>
      <c r="C183" s="17"/>
      <c r="D183" s="17"/>
      <c r="E183" s="17"/>
      <c r="F183" s="17"/>
      <c r="G183" s="16"/>
      <c r="H183" s="17"/>
      <c r="I183" s="17"/>
      <c r="J183" s="17"/>
      <c r="K183" s="17"/>
      <c r="L183" s="16"/>
      <c r="M183" s="17"/>
      <c r="N183" s="17"/>
      <c r="O183" s="17"/>
      <c r="P183" s="17"/>
      <c r="Q183" s="16"/>
      <c r="R183" s="17"/>
      <c r="S183" s="17"/>
      <c r="T183" s="17"/>
      <c r="U183" s="17"/>
      <c r="V183" s="16"/>
      <c r="W183" s="17"/>
      <c r="X183" s="17"/>
      <c r="Y183" s="17"/>
      <c r="Z183" s="17"/>
      <c r="AA183" s="16"/>
      <c r="AB183" s="17"/>
      <c r="AC183" s="17"/>
      <c r="AD183" s="17"/>
      <c r="AE183" s="17"/>
      <c r="AF183" s="16"/>
      <c r="AG183" s="17"/>
      <c r="AH183" s="17"/>
      <c r="AI183" s="17"/>
      <c r="AJ183" s="17"/>
      <c r="AK183" s="16"/>
      <c r="AL183" s="17"/>
      <c r="AM183" s="17"/>
      <c r="AN183" s="17"/>
    </row>
    <row r="184" spans="1:40" ht="15">
      <c r="A184"/>
      <c r="C184" s="17"/>
      <c r="D184" s="17"/>
      <c r="E184" s="17"/>
      <c r="F184" s="17"/>
      <c r="G184" s="16"/>
      <c r="H184" s="17"/>
      <c r="I184" s="17"/>
      <c r="J184" s="17"/>
      <c r="K184" s="17"/>
      <c r="L184" s="16"/>
      <c r="M184" s="17"/>
      <c r="N184" s="17"/>
      <c r="O184" s="17"/>
      <c r="P184" s="17"/>
      <c r="Q184" s="16"/>
      <c r="R184" s="17"/>
      <c r="S184" s="17"/>
      <c r="T184" s="17"/>
      <c r="U184" s="17"/>
      <c r="V184" s="16"/>
      <c r="W184" s="17"/>
      <c r="X184" s="17"/>
      <c r="Y184" s="17"/>
      <c r="Z184" s="17"/>
      <c r="AA184" s="16"/>
      <c r="AB184" s="17"/>
      <c r="AC184" s="17"/>
      <c r="AD184" s="17"/>
      <c r="AE184" s="17"/>
      <c r="AF184" s="16"/>
      <c r="AG184" s="17"/>
      <c r="AH184" s="17"/>
      <c r="AI184" s="17"/>
      <c r="AJ184" s="17"/>
      <c r="AK184" s="16"/>
      <c r="AL184" s="17"/>
      <c r="AM184" s="17"/>
      <c r="AN184" s="17"/>
    </row>
    <row r="185" spans="1:40" ht="15">
      <c r="A185"/>
      <c r="C185" s="17"/>
      <c r="D185" s="17"/>
      <c r="E185" s="17"/>
      <c r="F185" s="17"/>
      <c r="G185" s="16"/>
      <c r="H185" s="17"/>
      <c r="I185" s="17"/>
      <c r="J185" s="17"/>
      <c r="K185" s="17"/>
      <c r="L185" s="16"/>
      <c r="M185" s="17"/>
      <c r="N185" s="17"/>
      <c r="O185" s="17"/>
      <c r="P185" s="17"/>
      <c r="Q185" s="16"/>
      <c r="R185" s="17"/>
      <c r="S185" s="17"/>
      <c r="T185" s="17"/>
      <c r="U185" s="17"/>
      <c r="V185" s="16"/>
      <c r="W185" s="17"/>
      <c r="X185" s="17"/>
      <c r="Y185" s="17"/>
      <c r="Z185" s="17"/>
      <c r="AA185" s="16"/>
      <c r="AB185" s="17"/>
      <c r="AC185" s="17"/>
      <c r="AD185" s="17"/>
      <c r="AE185" s="17"/>
      <c r="AF185" s="16"/>
      <c r="AG185" s="17"/>
      <c r="AH185" s="17"/>
      <c r="AI185" s="17"/>
      <c r="AJ185" s="17"/>
      <c r="AK185" s="16"/>
      <c r="AL185" s="17"/>
      <c r="AM185" s="17"/>
      <c r="AN185" s="17"/>
    </row>
    <row r="186" spans="1:40" ht="15">
      <c r="A186"/>
      <c r="C186" s="17"/>
      <c r="D186" s="17"/>
      <c r="E186" s="17"/>
      <c r="F186" s="17"/>
      <c r="G186" s="16"/>
      <c r="H186" s="17"/>
      <c r="I186" s="17"/>
      <c r="J186" s="17"/>
      <c r="K186" s="17"/>
      <c r="L186" s="16"/>
      <c r="M186" s="17"/>
      <c r="N186" s="17"/>
      <c r="O186" s="17"/>
      <c r="P186" s="17"/>
      <c r="Q186" s="16"/>
      <c r="R186" s="17"/>
      <c r="S186" s="17"/>
      <c r="T186" s="17"/>
      <c r="U186" s="17"/>
      <c r="V186" s="16"/>
      <c r="W186" s="17"/>
      <c r="X186" s="17"/>
      <c r="Y186" s="17"/>
      <c r="Z186" s="17"/>
      <c r="AA186" s="16"/>
      <c r="AB186" s="17"/>
      <c r="AC186" s="17"/>
      <c r="AD186" s="17"/>
      <c r="AE186" s="17"/>
      <c r="AF186" s="16"/>
      <c r="AG186" s="17"/>
      <c r="AH186" s="17"/>
      <c r="AI186" s="17"/>
      <c r="AJ186" s="17"/>
      <c r="AK186" s="16"/>
      <c r="AL186" s="17"/>
      <c r="AM186" s="17"/>
      <c r="AN186" s="17"/>
    </row>
    <row r="187" spans="1:40" ht="15">
      <c r="A187"/>
      <c r="C187" s="17"/>
      <c r="D187" s="17"/>
      <c r="E187" s="17"/>
      <c r="F187" s="17"/>
      <c r="G187" s="16"/>
      <c r="H187" s="17"/>
      <c r="I187" s="17"/>
      <c r="J187" s="17"/>
      <c r="K187" s="17"/>
      <c r="L187" s="16"/>
      <c r="M187" s="17"/>
      <c r="N187" s="17"/>
      <c r="O187" s="17"/>
      <c r="P187" s="17"/>
      <c r="Q187" s="16"/>
      <c r="R187" s="17"/>
      <c r="S187" s="17"/>
      <c r="T187" s="17"/>
      <c r="U187" s="17"/>
      <c r="V187" s="16"/>
      <c r="W187" s="17"/>
      <c r="X187" s="17"/>
      <c r="Y187" s="17"/>
      <c r="Z187" s="17"/>
      <c r="AA187" s="16"/>
      <c r="AB187" s="17"/>
      <c r="AC187" s="17"/>
      <c r="AD187" s="17"/>
      <c r="AE187" s="17"/>
      <c r="AF187" s="16"/>
      <c r="AG187" s="17"/>
      <c r="AH187" s="17"/>
      <c r="AI187" s="17"/>
      <c r="AJ187" s="17"/>
      <c r="AK187" s="16"/>
      <c r="AL187" s="17"/>
      <c r="AM187" s="17"/>
      <c r="AN187" s="17"/>
    </row>
    <row r="188" spans="1:40" ht="15">
      <c r="A188"/>
      <c r="C188" s="17"/>
      <c r="D188" s="17"/>
      <c r="E188" s="17"/>
      <c r="F188" s="17"/>
      <c r="G188" s="16"/>
      <c r="H188" s="17"/>
      <c r="I188" s="17"/>
      <c r="J188" s="17"/>
      <c r="K188" s="17"/>
      <c r="L188" s="16"/>
      <c r="M188" s="17"/>
      <c r="N188" s="17"/>
      <c r="O188" s="17"/>
      <c r="P188" s="17"/>
      <c r="Q188" s="16"/>
      <c r="R188" s="17"/>
      <c r="S188" s="17"/>
      <c r="T188" s="17"/>
      <c r="U188" s="17"/>
      <c r="V188" s="16"/>
      <c r="W188" s="17"/>
      <c r="X188" s="17"/>
      <c r="Y188" s="17"/>
      <c r="Z188" s="17"/>
      <c r="AA188" s="16"/>
      <c r="AB188" s="17"/>
      <c r="AC188" s="17"/>
      <c r="AD188" s="17"/>
      <c r="AE188" s="17"/>
      <c r="AF188" s="16"/>
      <c r="AG188" s="17"/>
      <c r="AH188" s="17"/>
      <c r="AI188" s="17"/>
      <c r="AJ188" s="17"/>
      <c r="AK188" s="16"/>
      <c r="AL188" s="17"/>
      <c r="AM188" s="17"/>
      <c r="AN188" s="17"/>
    </row>
    <row r="189" spans="1:40" ht="15">
      <c r="A189"/>
      <c r="C189" s="17"/>
      <c r="D189" s="17"/>
      <c r="E189" s="17"/>
      <c r="F189" s="17"/>
      <c r="G189" s="16"/>
      <c r="H189" s="17"/>
      <c r="I189" s="17"/>
      <c r="J189" s="17"/>
      <c r="K189" s="17"/>
      <c r="L189" s="16"/>
      <c r="M189" s="17"/>
      <c r="N189" s="17"/>
      <c r="O189" s="17"/>
      <c r="P189" s="17"/>
      <c r="Q189" s="16"/>
      <c r="R189" s="17"/>
      <c r="S189" s="17"/>
      <c r="T189" s="17"/>
      <c r="U189" s="17"/>
      <c r="V189" s="16"/>
      <c r="W189" s="17"/>
      <c r="X189" s="17"/>
      <c r="Y189" s="17"/>
      <c r="Z189" s="17"/>
      <c r="AA189" s="16"/>
      <c r="AB189" s="17"/>
      <c r="AC189" s="17"/>
      <c r="AD189" s="17"/>
      <c r="AE189" s="17"/>
      <c r="AF189" s="16"/>
      <c r="AG189" s="17"/>
      <c r="AH189" s="17"/>
      <c r="AI189" s="17"/>
      <c r="AJ189" s="17"/>
      <c r="AK189" s="16"/>
      <c r="AL189" s="17"/>
      <c r="AM189" s="17"/>
      <c r="AN189" s="17"/>
    </row>
    <row r="190" spans="1:40" ht="15">
      <c r="A190"/>
      <c r="C190" s="17"/>
      <c r="D190" s="17"/>
      <c r="E190" s="17"/>
      <c r="F190" s="17"/>
      <c r="G190" s="16"/>
      <c r="H190" s="17"/>
      <c r="I190" s="17"/>
      <c r="J190" s="17"/>
      <c r="K190" s="17"/>
      <c r="L190" s="16"/>
      <c r="M190" s="17"/>
      <c r="N190" s="17"/>
      <c r="O190" s="17"/>
      <c r="P190" s="17"/>
      <c r="Q190" s="16"/>
      <c r="R190" s="17"/>
      <c r="S190" s="17"/>
      <c r="T190" s="17"/>
      <c r="U190" s="17"/>
      <c r="V190" s="16"/>
      <c r="W190" s="17"/>
      <c r="X190" s="17"/>
      <c r="Y190" s="17"/>
      <c r="Z190" s="17"/>
      <c r="AA190" s="16"/>
      <c r="AB190" s="17"/>
      <c r="AC190" s="17"/>
      <c r="AD190" s="17"/>
      <c r="AE190" s="17"/>
      <c r="AF190" s="16"/>
      <c r="AG190" s="17"/>
      <c r="AH190" s="17"/>
      <c r="AI190" s="17"/>
      <c r="AJ190" s="17"/>
      <c r="AK190" s="16"/>
      <c r="AL190" s="17"/>
      <c r="AM190" s="17"/>
      <c r="AN190" s="17"/>
    </row>
    <row r="191" spans="1:40" ht="15">
      <c r="A191"/>
      <c r="C191" s="17"/>
      <c r="D191" s="17"/>
      <c r="E191" s="17"/>
      <c r="F191" s="17"/>
      <c r="G191" s="16"/>
      <c r="H191" s="17"/>
      <c r="I191" s="17"/>
      <c r="J191" s="17"/>
      <c r="K191" s="17"/>
      <c r="L191" s="16"/>
      <c r="M191" s="17"/>
      <c r="N191" s="17"/>
      <c r="O191" s="17"/>
      <c r="P191" s="17"/>
      <c r="Q191" s="16"/>
      <c r="R191" s="17"/>
      <c r="S191" s="17"/>
      <c r="T191" s="17"/>
      <c r="U191" s="17"/>
      <c r="V191" s="16"/>
      <c r="W191" s="17"/>
      <c r="X191" s="17"/>
      <c r="Y191" s="17"/>
      <c r="Z191" s="17"/>
      <c r="AA191" s="16"/>
      <c r="AB191" s="17"/>
      <c r="AC191" s="17"/>
      <c r="AD191" s="17"/>
      <c r="AE191" s="17"/>
      <c r="AF191" s="16"/>
      <c r="AG191" s="17"/>
      <c r="AH191" s="17"/>
      <c r="AI191" s="17"/>
      <c r="AJ191" s="17"/>
      <c r="AK191" s="16"/>
      <c r="AL191" s="17"/>
      <c r="AM191" s="17"/>
      <c r="AN191" s="17"/>
    </row>
    <row r="192" spans="1:40" ht="15">
      <c r="A192"/>
      <c r="C192" s="17"/>
      <c r="D192" s="17"/>
      <c r="E192" s="17"/>
      <c r="F192" s="17"/>
      <c r="G192" s="16"/>
      <c r="H192" s="17"/>
      <c r="I192" s="17"/>
      <c r="J192" s="17"/>
      <c r="K192" s="17"/>
      <c r="L192" s="16"/>
      <c r="M192" s="17"/>
      <c r="N192" s="17"/>
      <c r="O192" s="17"/>
      <c r="P192" s="17"/>
      <c r="Q192" s="16"/>
      <c r="R192" s="17"/>
      <c r="S192" s="17"/>
      <c r="T192" s="17"/>
      <c r="U192" s="17"/>
      <c r="V192" s="16"/>
      <c r="W192" s="17"/>
      <c r="X192" s="17"/>
      <c r="Y192" s="17"/>
      <c r="Z192" s="17"/>
      <c r="AA192" s="16"/>
      <c r="AB192" s="17"/>
      <c r="AC192" s="17"/>
      <c r="AD192" s="17"/>
      <c r="AE192" s="17"/>
      <c r="AF192" s="16"/>
      <c r="AG192" s="17"/>
      <c r="AH192" s="17"/>
      <c r="AI192" s="17"/>
      <c r="AJ192" s="17"/>
      <c r="AK192" s="16"/>
      <c r="AL192" s="17"/>
      <c r="AM192" s="17"/>
      <c r="AN192" s="17"/>
    </row>
    <row r="193" spans="1:40" ht="15">
      <c r="A193"/>
      <c r="C193" s="17"/>
      <c r="D193" s="17"/>
      <c r="E193" s="17"/>
      <c r="F193" s="17"/>
      <c r="G193" s="16"/>
      <c r="H193" s="17"/>
      <c r="I193" s="17"/>
      <c r="J193" s="17"/>
      <c r="K193" s="17"/>
      <c r="L193" s="16"/>
      <c r="M193" s="17"/>
      <c r="N193" s="17"/>
      <c r="O193" s="17"/>
      <c r="P193" s="17"/>
      <c r="Q193" s="16"/>
      <c r="R193" s="17"/>
      <c r="S193" s="17"/>
      <c r="T193" s="17"/>
      <c r="U193" s="17"/>
      <c r="V193" s="16"/>
      <c r="W193" s="17"/>
      <c r="X193" s="17"/>
      <c r="Y193" s="17"/>
      <c r="Z193" s="17"/>
      <c r="AA193" s="16"/>
      <c r="AB193" s="17"/>
      <c r="AC193" s="17"/>
      <c r="AD193" s="17"/>
      <c r="AE193" s="17"/>
      <c r="AF193" s="16"/>
      <c r="AG193" s="17"/>
      <c r="AH193" s="17"/>
      <c r="AI193" s="17"/>
      <c r="AJ193" s="17"/>
      <c r="AK193" s="16"/>
      <c r="AL193" s="17"/>
      <c r="AM193" s="17"/>
      <c r="AN193" s="17"/>
    </row>
    <row r="194" spans="1:40" ht="15">
      <c r="A194"/>
      <c r="C194" s="17"/>
      <c r="D194" s="17"/>
      <c r="E194" s="17"/>
      <c r="F194" s="17"/>
      <c r="G194" s="16"/>
      <c r="H194" s="17"/>
      <c r="I194" s="17"/>
      <c r="J194" s="17"/>
      <c r="K194" s="17"/>
      <c r="L194" s="16"/>
      <c r="M194" s="17"/>
      <c r="N194" s="17"/>
      <c r="O194" s="17"/>
      <c r="P194" s="17"/>
      <c r="Q194" s="16"/>
      <c r="R194" s="17"/>
      <c r="S194" s="17"/>
      <c r="T194" s="17"/>
      <c r="U194" s="17"/>
      <c r="V194" s="16"/>
      <c r="W194" s="17"/>
      <c r="X194" s="17"/>
      <c r="Y194" s="17"/>
      <c r="Z194" s="17"/>
      <c r="AA194" s="16"/>
      <c r="AB194" s="17"/>
      <c r="AC194" s="17"/>
      <c r="AD194" s="17"/>
      <c r="AE194" s="17"/>
      <c r="AF194" s="16"/>
      <c r="AG194" s="17"/>
      <c r="AH194" s="17"/>
      <c r="AI194" s="17"/>
      <c r="AJ194" s="17"/>
      <c r="AK194" s="16"/>
      <c r="AL194" s="17"/>
      <c r="AM194" s="17"/>
      <c r="AN194" s="17"/>
    </row>
    <row r="195" spans="1:40" ht="15">
      <c r="A195"/>
      <c r="C195" s="17"/>
      <c r="D195" s="17"/>
      <c r="E195" s="17"/>
      <c r="F195" s="17"/>
      <c r="G195" s="16"/>
      <c r="H195" s="17"/>
      <c r="I195" s="17"/>
      <c r="J195" s="17"/>
      <c r="K195" s="17"/>
      <c r="L195" s="16"/>
      <c r="M195" s="17"/>
      <c r="N195" s="17"/>
      <c r="O195" s="17"/>
      <c r="P195" s="17"/>
      <c r="Q195" s="16"/>
      <c r="R195" s="17"/>
      <c r="S195" s="17"/>
      <c r="T195" s="17"/>
      <c r="U195" s="17"/>
      <c r="V195" s="16"/>
      <c r="W195" s="17"/>
      <c r="X195" s="17"/>
      <c r="Y195" s="17"/>
      <c r="Z195" s="17"/>
      <c r="AA195" s="16"/>
      <c r="AB195" s="17"/>
      <c r="AC195" s="17"/>
      <c r="AD195" s="17"/>
      <c r="AE195" s="17"/>
      <c r="AF195" s="16"/>
      <c r="AG195" s="17"/>
      <c r="AH195" s="17"/>
      <c r="AI195" s="17"/>
      <c r="AJ195" s="17"/>
      <c r="AK195" s="16"/>
      <c r="AL195" s="17"/>
      <c r="AM195" s="17"/>
      <c r="AN195" s="17"/>
    </row>
    <row r="196" spans="1:40" ht="15">
      <c r="A196"/>
      <c r="C196" s="17"/>
      <c r="D196" s="17"/>
      <c r="E196" s="17"/>
      <c r="F196" s="17"/>
      <c r="G196" s="16"/>
      <c r="H196" s="17"/>
      <c r="I196" s="17"/>
      <c r="J196" s="17"/>
      <c r="K196" s="17"/>
      <c r="L196" s="16"/>
      <c r="M196" s="17"/>
      <c r="N196" s="17"/>
      <c r="O196" s="17"/>
      <c r="P196" s="17"/>
      <c r="Q196" s="16"/>
      <c r="R196" s="17"/>
      <c r="S196" s="17"/>
      <c r="T196" s="17"/>
      <c r="U196" s="17"/>
      <c r="V196" s="16"/>
      <c r="W196" s="17"/>
      <c r="X196" s="17"/>
      <c r="Y196" s="17"/>
      <c r="Z196" s="17"/>
      <c r="AA196" s="16"/>
      <c r="AB196" s="17"/>
      <c r="AC196" s="17"/>
      <c r="AD196" s="17"/>
      <c r="AE196" s="17"/>
      <c r="AF196" s="16"/>
      <c r="AG196" s="17"/>
      <c r="AH196" s="17"/>
      <c r="AI196" s="17"/>
      <c r="AJ196" s="17"/>
      <c r="AK196" s="16"/>
      <c r="AL196" s="17"/>
      <c r="AM196" s="17"/>
      <c r="AN196" s="17"/>
    </row>
    <row r="197" spans="1:40" ht="15">
      <c r="A197"/>
      <c r="C197" s="17"/>
      <c r="D197" s="17"/>
      <c r="E197" s="17"/>
      <c r="F197" s="17"/>
      <c r="G197" s="16"/>
      <c r="H197" s="17"/>
      <c r="I197" s="17"/>
      <c r="J197" s="17"/>
      <c r="K197" s="17"/>
      <c r="L197" s="16"/>
      <c r="M197" s="17"/>
      <c r="N197" s="17"/>
      <c r="O197" s="17"/>
      <c r="P197" s="17"/>
      <c r="Q197" s="16"/>
      <c r="R197" s="17"/>
      <c r="S197" s="17"/>
      <c r="T197" s="17"/>
      <c r="U197" s="17"/>
      <c r="V197" s="16"/>
      <c r="W197" s="17"/>
      <c r="X197" s="17"/>
      <c r="Y197" s="17"/>
      <c r="Z197" s="17"/>
      <c r="AA197" s="16"/>
      <c r="AB197" s="17"/>
      <c r="AC197" s="17"/>
      <c r="AD197" s="17"/>
      <c r="AE197" s="17"/>
      <c r="AF197" s="16"/>
      <c r="AG197" s="17"/>
      <c r="AH197" s="17"/>
      <c r="AI197" s="17"/>
      <c r="AJ197" s="17"/>
      <c r="AK197" s="16"/>
      <c r="AL197" s="17"/>
      <c r="AM197" s="17"/>
      <c r="AN197" s="17"/>
    </row>
    <row r="198" spans="1:40" ht="15">
      <c r="A198"/>
      <c r="C198" s="17"/>
      <c r="D198" s="17"/>
      <c r="E198" s="17"/>
      <c r="F198" s="17"/>
      <c r="G198" s="16"/>
      <c r="H198" s="17"/>
      <c r="I198" s="17"/>
      <c r="J198" s="17"/>
      <c r="K198" s="17"/>
      <c r="L198" s="16"/>
      <c r="M198" s="17"/>
      <c r="N198" s="17"/>
      <c r="O198" s="17"/>
      <c r="P198" s="17"/>
      <c r="Q198" s="16"/>
      <c r="R198" s="17"/>
      <c r="S198" s="17"/>
      <c r="T198" s="17"/>
      <c r="U198" s="17"/>
      <c r="V198" s="16"/>
      <c r="W198" s="17"/>
      <c r="X198" s="17"/>
      <c r="Y198" s="17"/>
      <c r="Z198" s="17"/>
      <c r="AA198" s="16"/>
      <c r="AB198" s="17"/>
      <c r="AC198" s="17"/>
      <c r="AD198" s="17"/>
      <c r="AE198" s="17"/>
      <c r="AF198" s="16"/>
      <c r="AG198" s="17"/>
      <c r="AH198" s="17"/>
      <c r="AI198" s="17"/>
      <c r="AJ198" s="17"/>
      <c r="AK198" s="16"/>
      <c r="AL198" s="17"/>
      <c r="AM198" s="17"/>
      <c r="AN198" s="17"/>
    </row>
    <row r="199" spans="1:40" ht="15">
      <c r="A199"/>
      <c r="C199" s="17"/>
      <c r="D199" s="17"/>
      <c r="E199" s="17"/>
      <c r="F199" s="17"/>
      <c r="G199" s="16"/>
      <c r="H199" s="17"/>
      <c r="I199" s="17"/>
      <c r="J199" s="17"/>
      <c r="K199" s="17"/>
      <c r="L199" s="16"/>
      <c r="M199" s="17"/>
      <c r="N199" s="17"/>
      <c r="O199" s="17"/>
      <c r="P199" s="17"/>
      <c r="Q199" s="16"/>
      <c r="R199" s="17"/>
      <c r="S199" s="17"/>
      <c r="T199" s="17"/>
      <c r="U199" s="17"/>
      <c r="V199" s="16"/>
      <c r="W199" s="17"/>
      <c r="X199" s="17"/>
      <c r="Y199" s="17"/>
      <c r="Z199" s="17"/>
      <c r="AA199" s="16"/>
      <c r="AB199" s="17"/>
      <c r="AC199" s="17"/>
      <c r="AD199" s="17"/>
      <c r="AE199" s="17"/>
      <c r="AF199" s="16"/>
      <c r="AG199" s="17"/>
      <c r="AH199" s="17"/>
      <c r="AI199" s="17"/>
      <c r="AJ199" s="17"/>
      <c r="AK199" s="16"/>
      <c r="AL199" s="17"/>
      <c r="AM199" s="17"/>
      <c r="AN199" s="17"/>
    </row>
    <row r="200" spans="1:40" ht="15">
      <c r="A200"/>
      <c r="C200" s="17"/>
      <c r="D200" s="17"/>
      <c r="E200" s="17"/>
      <c r="F200" s="17"/>
      <c r="G200" s="16"/>
      <c r="H200" s="17"/>
      <c r="I200" s="17"/>
      <c r="J200" s="17"/>
      <c r="K200" s="17"/>
      <c r="L200" s="16"/>
      <c r="M200" s="17"/>
      <c r="N200" s="17"/>
      <c r="O200" s="17"/>
      <c r="P200" s="17"/>
      <c r="Q200" s="16"/>
      <c r="R200" s="17"/>
      <c r="S200" s="17"/>
      <c r="T200" s="17"/>
      <c r="U200" s="17"/>
      <c r="V200" s="16"/>
      <c r="W200" s="17"/>
      <c r="X200" s="17"/>
      <c r="Y200" s="17"/>
      <c r="Z200" s="17"/>
      <c r="AA200" s="16"/>
      <c r="AB200" s="17"/>
      <c r="AC200" s="17"/>
      <c r="AD200" s="17"/>
      <c r="AE200" s="17"/>
      <c r="AF200" s="16"/>
      <c r="AG200" s="17"/>
      <c r="AH200" s="17"/>
      <c r="AI200" s="17"/>
      <c r="AJ200" s="17"/>
      <c r="AK200" s="16"/>
      <c r="AL200" s="17"/>
      <c r="AM200" s="17"/>
      <c r="AN200" s="17"/>
    </row>
    <row r="201" spans="1:40" ht="15">
      <c r="A201"/>
      <c r="C201" s="17"/>
      <c r="D201" s="17"/>
      <c r="E201" s="17"/>
      <c r="F201" s="17"/>
      <c r="G201" s="16"/>
      <c r="H201" s="17"/>
      <c r="I201" s="17"/>
      <c r="J201" s="17"/>
      <c r="K201" s="17"/>
      <c r="L201" s="16"/>
      <c r="M201" s="17"/>
      <c r="N201" s="17"/>
      <c r="O201" s="17"/>
      <c r="P201" s="17"/>
      <c r="Q201" s="16"/>
      <c r="R201" s="17"/>
      <c r="S201" s="17"/>
      <c r="T201" s="17"/>
      <c r="U201" s="17"/>
      <c r="V201" s="16"/>
      <c r="W201" s="17"/>
      <c r="X201" s="17"/>
      <c r="Y201" s="17"/>
      <c r="Z201" s="17"/>
      <c r="AA201" s="16"/>
      <c r="AB201" s="17"/>
      <c r="AC201" s="17"/>
      <c r="AD201" s="17"/>
      <c r="AE201" s="17"/>
      <c r="AF201" s="16"/>
      <c r="AG201" s="17"/>
      <c r="AH201" s="17"/>
      <c r="AI201" s="17"/>
      <c r="AJ201" s="17"/>
      <c r="AK201" s="16"/>
      <c r="AL201" s="17"/>
      <c r="AM201" s="17"/>
      <c r="AN201" s="17"/>
    </row>
    <row r="202" spans="1:40" ht="15">
      <c r="A202"/>
      <c r="C202" s="17"/>
      <c r="D202" s="17"/>
      <c r="E202" s="17"/>
      <c r="F202" s="17"/>
      <c r="G202" s="16"/>
      <c r="H202" s="17"/>
      <c r="I202" s="17"/>
      <c r="J202" s="17"/>
      <c r="K202" s="17"/>
      <c r="L202" s="16"/>
      <c r="M202" s="17"/>
      <c r="N202" s="17"/>
      <c r="O202" s="17"/>
      <c r="P202" s="17"/>
      <c r="Q202" s="16"/>
      <c r="R202" s="17"/>
      <c r="S202" s="17"/>
      <c r="T202" s="17"/>
      <c r="U202" s="17"/>
      <c r="V202" s="16"/>
      <c r="W202" s="17"/>
      <c r="X202" s="17"/>
      <c r="Y202" s="17"/>
      <c r="Z202" s="17"/>
      <c r="AA202" s="16"/>
      <c r="AB202" s="17"/>
      <c r="AC202" s="17"/>
      <c r="AD202" s="17"/>
      <c r="AE202" s="17"/>
      <c r="AF202" s="16"/>
      <c r="AG202" s="17"/>
      <c r="AH202" s="17"/>
      <c r="AI202" s="17"/>
      <c r="AJ202" s="17"/>
      <c r="AK202" s="16"/>
      <c r="AL202" s="17"/>
      <c r="AM202" s="17"/>
      <c r="AN202" s="17"/>
    </row>
    <row r="203" spans="1:40" ht="15">
      <c r="A203"/>
      <c r="C203" s="17"/>
      <c r="D203" s="17"/>
      <c r="E203" s="17"/>
      <c r="F203" s="17"/>
      <c r="G203" s="16"/>
      <c r="H203" s="17"/>
      <c r="I203" s="17"/>
      <c r="J203" s="17"/>
      <c r="K203" s="17"/>
      <c r="L203" s="16"/>
      <c r="M203" s="17"/>
      <c r="N203" s="17"/>
      <c r="O203" s="17"/>
      <c r="P203" s="17"/>
      <c r="Q203" s="16"/>
      <c r="R203" s="17"/>
      <c r="S203" s="17"/>
      <c r="T203" s="17"/>
      <c r="U203" s="17"/>
      <c r="V203" s="16"/>
      <c r="W203" s="17"/>
      <c r="X203" s="17"/>
      <c r="Y203" s="17"/>
      <c r="Z203" s="17"/>
      <c r="AA203" s="16"/>
      <c r="AB203" s="17"/>
      <c r="AC203" s="17"/>
      <c r="AD203" s="17"/>
      <c r="AE203" s="17"/>
      <c r="AF203" s="16"/>
      <c r="AG203" s="17"/>
      <c r="AH203" s="17"/>
      <c r="AI203" s="17"/>
      <c r="AJ203" s="17"/>
      <c r="AK203" s="16"/>
      <c r="AL203" s="17"/>
      <c r="AM203" s="17"/>
      <c r="AN203" s="17"/>
    </row>
    <row r="204" spans="1:40" ht="15">
      <c r="A204"/>
      <c r="C204" s="17"/>
      <c r="D204" s="17"/>
      <c r="E204" s="17"/>
      <c r="F204" s="17"/>
      <c r="G204" s="16"/>
      <c r="H204" s="17"/>
      <c r="I204" s="17"/>
      <c r="J204" s="17"/>
      <c r="K204" s="17"/>
      <c r="L204" s="16"/>
      <c r="M204" s="17"/>
      <c r="N204" s="17"/>
      <c r="O204" s="17"/>
      <c r="P204" s="17"/>
      <c r="Q204" s="16"/>
      <c r="R204" s="17"/>
      <c r="S204" s="17"/>
      <c r="T204" s="17"/>
      <c r="U204" s="17"/>
      <c r="V204" s="16"/>
      <c r="W204" s="17"/>
      <c r="X204" s="17"/>
      <c r="Y204" s="17"/>
      <c r="Z204" s="17"/>
      <c r="AA204" s="16"/>
      <c r="AB204" s="17"/>
      <c r="AC204" s="17"/>
      <c r="AD204" s="17"/>
      <c r="AE204" s="17"/>
      <c r="AF204" s="16"/>
      <c r="AG204" s="17"/>
      <c r="AH204" s="17"/>
      <c r="AI204" s="17"/>
      <c r="AJ204" s="17"/>
      <c r="AK204" s="16"/>
      <c r="AL204" s="17"/>
      <c r="AM204" s="17"/>
      <c r="AN204" s="17"/>
    </row>
    <row r="205" spans="1:40" ht="15">
      <c r="A205"/>
      <c r="C205" s="17"/>
      <c r="D205" s="17"/>
      <c r="E205" s="17"/>
      <c r="F205" s="17"/>
      <c r="G205" s="16"/>
      <c r="H205" s="17"/>
      <c r="I205" s="17"/>
      <c r="J205" s="17"/>
      <c r="K205" s="17"/>
      <c r="L205" s="16"/>
      <c r="M205" s="17"/>
      <c r="N205" s="17"/>
      <c r="O205" s="17"/>
      <c r="P205" s="17"/>
      <c r="Q205" s="16"/>
      <c r="R205" s="17"/>
      <c r="S205" s="17"/>
      <c r="T205" s="17"/>
      <c r="U205" s="17"/>
      <c r="V205" s="16"/>
      <c r="W205" s="17"/>
      <c r="X205" s="17"/>
      <c r="Y205" s="17"/>
      <c r="Z205" s="17"/>
      <c r="AA205" s="16"/>
      <c r="AB205" s="17"/>
      <c r="AC205" s="17"/>
      <c r="AD205" s="17"/>
      <c r="AE205" s="17"/>
      <c r="AF205" s="16"/>
      <c r="AG205" s="17"/>
      <c r="AH205" s="17"/>
      <c r="AI205" s="17"/>
      <c r="AJ205" s="17"/>
      <c r="AK205" s="16"/>
      <c r="AL205" s="17"/>
      <c r="AM205" s="17"/>
      <c r="AN205" s="17"/>
    </row>
    <row r="206" spans="1:40" ht="15">
      <c r="A206"/>
      <c r="C206" s="17"/>
      <c r="D206" s="17"/>
      <c r="E206" s="17"/>
      <c r="F206" s="17"/>
      <c r="G206" s="16"/>
      <c r="H206" s="17"/>
      <c r="I206" s="17"/>
      <c r="J206" s="17"/>
      <c r="K206" s="17"/>
      <c r="L206" s="16"/>
      <c r="M206" s="17"/>
      <c r="N206" s="17"/>
      <c r="O206" s="17"/>
      <c r="P206" s="17"/>
      <c r="Q206" s="16"/>
      <c r="R206" s="17"/>
      <c r="S206" s="17"/>
      <c r="T206" s="17"/>
      <c r="U206" s="17"/>
      <c r="V206" s="16"/>
      <c r="W206" s="17"/>
      <c r="X206" s="17"/>
      <c r="Y206" s="17"/>
      <c r="Z206" s="17"/>
      <c r="AA206" s="16"/>
      <c r="AB206" s="17"/>
      <c r="AC206" s="17"/>
      <c r="AD206" s="17"/>
      <c r="AE206" s="17"/>
      <c r="AF206" s="16"/>
      <c r="AG206" s="17"/>
      <c r="AH206" s="17"/>
      <c r="AI206" s="17"/>
      <c r="AJ206" s="17"/>
      <c r="AK206" s="16"/>
      <c r="AL206" s="17"/>
      <c r="AM206" s="17"/>
      <c r="AN206" s="17"/>
    </row>
    <row r="207" spans="1:40" ht="15">
      <c r="A207"/>
      <c r="C207" s="17"/>
      <c r="D207" s="17"/>
      <c r="E207" s="17"/>
      <c r="F207" s="17"/>
      <c r="G207" s="16"/>
      <c r="H207" s="17"/>
      <c r="I207" s="17"/>
      <c r="J207" s="17"/>
      <c r="K207" s="17"/>
      <c r="L207" s="16"/>
      <c r="M207" s="17"/>
      <c r="N207" s="17"/>
      <c r="O207" s="17"/>
      <c r="P207" s="17"/>
      <c r="Q207" s="16"/>
      <c r="R207" s="17"/>
      <c r="S207" s="17"/>
      <c r="T207" s="17"/>
      <c r="U207" s="17"/>
      <c r="V207" s="16"/>
      <c r="W207" s="17"/>
      <c r="X207" s="17"/>
      <c r="Y207" s="17"/>
      <c r="Z207" s="17"/>
      <c r="AA207" s="16"/>
      <c r="AB207" s="17"/>
      <c r="AC207" s="17"/>
      <c r="AD207" s="17"/>
      <c r="AE207" s="17"/>
      <c r="AF207" s="16"/>
      <c r="AG207" s="17"/>
      <c r="AH207" s="17"/>
      <c r="AI207" s="17"/>
      <c r="AJ207" s="17"/>
      <c r="AK207" s="16"/>
      <c r="AL207" s="17"/>
      <c r="AM207" s="17"/>
      <c r="AN207" s="17"/>
    </row>
    <row r="208" spans="1:40" ht="15">
      <c r="A208"/>
      <c r="C208" s="17"/>
      <c r="D208" s="17"/>
      <c r="E208" s="17"/>
      <c r="F208" s="17"/>
      <c r="G208" s="16"/>
      <c r="H208" s="17"/>
      <c r="I208" s="17"/>
      <c r="J208" s="17"/>
      <c r="K208" s="17"/>
      <c r="L208" s="16"/>
      <c r="M208" s="17"/>
      <c r="N208" s="17"/>
      <c r="O208" s="17"/>
      <c r="P208" s="17"/>
      <c r="Q208" s="16"/>
      <c r="R208" s="17"/>
      <c r="S208" s="17"/>
      <c r="T208" s="17"/>
      <c r="U208" s="17"/>
      <c r="V208" s="16"/>
      <c r="W208" s="17"/>
      <c r="X208" s="17"/>
      <c r="Y208" s="17"/>
      <c r="Z208" s="17"/>
      <c r="AA208" s="16"/>
      <c r="AB208" s="17"/>
      <c r="AC208" s="17"/>
      <c r="AD208" s="17"/>
      <c r="AE208" s="17"/>
      <c r="AF208" s="16"/>
      <c r="AG208" s="17"/>
      <c r="AH208" s="17"/>
      <c r="AI208" s="17"/>
      <c r="AJ208" s="17"/>
      <c r="AK208" s="16"/>
      <c r="AL208" s="17"/>
      <c r="AM208" s="17"/>
      <c r="AN208" s="17"/>
    </row>
    <row r="209" spans="1:40" ht="15">
      <c r="A209"/>
      <c r="C209" s="17"/>
      <c r="D209" s="17"/>
      <c r="E209" s="17"/>
      <c r="F209" s="17"/>
      <c r="G209" s="16"/>
      <c r="H209" s="17"/>
      <c r="I209" s="17"/>
      <c r="J209" s="17"/>
      <c r="K209" s="17"/>
      <c r="L209" s="16"/>
      <c r="M209" s="17"/>
      <c r="N209" s="17"/>
      <c r="O209" s="17"/>
      <c r="P209" s="17"/>
      <c r="Q209" s="16"/>
      <c r="R209" s="17"/>
      <c r="S209" s="17"/>
      <c r="T209" s="17"/>
      <c r="U209" s="17"/>
      <c r="V209" s="16"/>
      <c r="W209" s="17"/>
      <c r="X209" s="17"/>
      <c r="Y209" s="17"/>
      <c r="Z209" s="17"/>
      <c r="AA209" s="16"/>
      <c r="AB209" s="17"/>
      <c r="AC209" s="17"/>
      <c r="AD209" s="17"/>
      <c r="AE209" s="17"/>
      <c r="AF209" s="16"/>
      <c r="AG209" s="17"/>
      <c r="AH209" s="17"/>
      <c r="AI209" s="17"/>
      <c r="AJ209" s="17"/>
      <c r="AK209" s="16"/>
      <c r="AL209" s="17"/>
      <c r="AM209" s="17"/>
      <c r="AN209" s="17"/>
    </row>
    <row r="210" spans="1:40" ht="15">
      <c r="A210"/>
      <c r="C210" s="17"/>
      <c r="D210" s="17"/>
      <c r="E210" s="17"/>
      <c r="F210" s="17"/>
      <c r="G210" s="16"/>
      <c r="H210" s="17"/>
      <c r="I210" s="17"/>
      <c r="J210" s="17"/>
      <c r="K210" s="17"/>
      <c r="L210" s="16"/>
      <c r="M210" s="17"/>
      <c r="N210" s="17"/>
      <c r="O210" s="17"/>
      <c r="P210" s="17"/>
      <c r="Q210" s="16"/>
      <c r="R210" s="17"/>
      <c r="S210" s="17"/>
      <c r="T210" s="17"/>
      <c r="U210" s="17"/>
      <c r="V210" s="16"/>
      <c r="W210" s="17"/>
      <c r="X210" s="17"/>
      <c r="Y210" s="17"/>
      <c r="Z210" s="17"/>
      <c r="AA210" s="16"/>
      <c r="AB210" s="17"/>
      <c r="AC210" s="17"/>
      <c r="AD210" s="17"/>
      <c r="AE210" s="17"/>
      <c r="AF210" s="16"/>
      <c r="AG210" s="17"/>
      <c r="AH210" s="17"/>
      <c r="AI210" s="17"/>
      <c r="AJ210" s="17"/>
      <c r="AK210" s="16"/>
      <c r="AL210" s="17"/>
      <c r="AM210" s="17"/>
      <c r="AN210" s="17"/>
    </row>
    <row r="211" spans="1:40" ht="15">
      <c r="A211"/>
      <c r="C211" s="17"/>
      <c r="D211" s="17"/>
      <c r="E211" s="17"/>
      <c r="F211" s="17"/>
      <c r="G211" s="16"/>
      <c r="H211" s="17"/>
      <c r="I211" s="17"/>
      <c r="J211" s="17"/>
      <c r="K211" s="17"/>
      <c r="L211" s="16"/>
      <c r="M211" s="17"/>
      <c r="N211" s="17"/>
      <c r="O211" s="17"/>
      <c r="P211" s="17"/>
      <c r="Q211" s="16"/>
      <c r="R211" s="17"/>
      <c r="S211" s="17"/>
      <c r="T211" s="17"/>
      <c r="U211" s="17"/>
      <c r="V211" s="16"/>
      <c r="W211" s="17"/>
      <c r="X211" s="17"/>
      <c r="Y211" s="17"/>
      <c r="Z211" s="17"/>
      <c r="AA211" s="16"/>
      <c r="AB211" s="17"/>
      <c r="AC211" s="17"/>
      <c r="AD211" s="17"/>
      <c r="AE211" s="17"/>
      <c r="AF211" s="16"/>
      <c r="AG211" s="17"/>
      <c r="AH211" s="17"/>
      <c r="AI211" s="17"/>
      <c r="AJ211" s="17"/>
      <c r="AK211" s="16"/>
      <c r="AL211" s="17"/>
      <c r="AM211" s="17"/>
      <c r="AN211" s="17"/>
    </row>
    <row r="212" spans="1:40" ht="15">
      <c r="A212"/>
      <c r="C212" s="17"/>
      <c r="D212" s="17"/>
      <c r="E212" s="17"/>
      <c r="F212" s="17"/>
      <c r="G212" s="16"/>
      <c r="H212" s="17"/>
      <c r="I212" s="17"/>
      <c r="J212" s="17"/>
      <c r="K212" s="17"/>
      <c r="L212" s="16"/>
      <c r="M212" s="17"/>
      <c r="N212" s="17"/>
      <c r="O212" s="17"/>
      <c r="P212" s="17"/>
      <c r="Q212" s="16"/>
      <c r="R212" s="17"/>
      <c r="S212" s="17"/>
      <c r="T212" s="17"/>
      <c r="U212" s="17"/>
      <c r="V212" s="16"/>
      <c r="W212" s="17"/>
      <c r="X212" s="17"/>
      <c r="Y212" s="17"/>
      <c r="Z212" s="17"/>
      <c r="AA212" s="16"/>
      <c r="AB212" s="17"/>
      <c r="AC212" s="17"/>
      <c r="AD212" s="17"/>
      <c r="AE212" s="17"/>
      <c r="AF212" s="16"/>
      <c r="AG212" s="17"/>
      <c r="AH212" s="17"/>
      <c r="AI212" s="17"/>
      <c r="AJ212" s="17"/>
      <c r="AK212" s="16"/>
      <c r="AL212" s="17"/>
      <c r="AM212" s="17"/>
      <c r="AN212" s="17"/>
    </row>
    <row r="213" spans="1:40" ht="15">
      <c r="A213"/>
      <c r="C213" s="17"/>
      <c r="D213" s="17"/>
      <c r="E213" s="17"/>
      <c r="F213" s="17"/>
      <c r="G213" s="16"/>
      <c r="H213" s="17"/>
      <c r="I213" s="17"/>
      <c r="J213" s="17"/>
      <c r="K213" s="17"/>
      <c r="L213" s="16"/>
      <c r="M213" s="17"/>
      <c r="N213" s="17"/>
      <c r="O213" s="17"/>
      <c r="P213" s="17"/>
      <c r="Q213" s="16"/>
      <c r="R213" s="17"/>
      <c r="S213" s="17"/>
      <c r="T213" s="17"/>
      <c r="U213" s="17"/>
      <c r="V213" s="16"/>
      <c r="W213" s="17"/>
      <c r="X213" s="17"/>
      <c r="Y213" s="17"/>
      <c r="Z213" s="17"/>
      <c r="AA213" s="16"/>
      <c r="AB213" s="17"/>
      <c r="AC213" s="17"/>
      <c r="AD213" s="17"/>
      <c r="AE213" s="17"/>
      <c r="AF213" s="16"/>
      <c r="AG213" s="17"/>
      <c r="AH213" s="17"/>
      <c r="AI213" s="17"/>
      <c r="AJ213" s="17"/>
      <c r="AK213" s="16"/>
      <c r="AL213" s="17"/>
      <c r="AM213" s="17"/>
      <c r="AN213" s="17"/>
    </row>
    <row r="214" spans="1:40" ht="15">
      <c r="A214"/>
      <c r="C214" s="17"/>
      <c r="D214" s="17"/>
      <c r="E214" s="17"/>
      <c r="F214" s="17"/>
      <c r="G214" s="16"/>
      <c r="H214" s="17"/>
      <c r="I214" s="17"/>
      <c r="J214" s="17"/>
      <c r="K214" s="17"/>
      <c r="L214" s="16"/>
      <c r="M214" s="17"/>
      <c r="N214" s="17"/>
      <c r="O214" s="17"/>
      <c r="P214" s="17"/>
      <c r="Q214" s="16"/>
      <c r="R214" s="17"/>
      <c r="S214" s="17"/>
      <c r="T214" s="17"/>
      <c r="U214" s="17"/>
      <c r="V214" s="16"/>
      <c r="W214" s="17"/>
      <c r="X214" s="17"/>
      <c r="Y214" s="17"/>
      <c r="Z214" s="17"/>
      <c r="AA214" s="16"/>
      <c r="AB214" s="17"/>
      <c r="AC214" s="17"/>
      <c r="AD214" s="17"/>
      <c r="AE214" s="17"/>
      <c r="AF214" s="16"/>
      <c r="AG214" s="17"/>
      <c r="AH214" s="17"/>
      <c r="AI214" s="17"/>
      <c r="AJ214" s="17"/>
      <c r="AK214" s="16"/>
      <c r="AL214" s="17"/>
      <c r="AM214" s="17"/>
      <c r="AN214" s="17"/>
    </row>
    <row r="215" spans="1:40" ht="15">
      <c r="A215"/>
      <c r="C215" s="17"/>
      <c r="D215" s="17"/>
      <c r="E215" s="17"/>
      <c r="F215" s="17"/>
      <c r="G215" s="16"/>
      <c r="H215" s="17"/>
      <c r="I215" s="17"/>
      <c r="J215" s="17"/>
      <c r="K215" s="17"/>
      <c r="L215" s="16"/>
      <c r="M215" s="17"/>
      <c r="N215" s="17"/>
      <c r="O215" s="17"/>
      <c r="P215" s="17"/>
      <c r="Q215" s="16"/>
      <c r="R215" s="17"/>
      <c r="S215" s="17"/>
      <c r="T215" s="17"/>
      <c r="U215" s="17"/>
      <c r="V215" s="16"/>
      <c r="W215" s="17"/>
      <c r="X215" s="17"/>
      <c r="Y215" s="17"/>
      <c r="Z215" s="17"/>
      <c r="AA215" s="16"/>
      <c r="AB215" s="17"/>
      <c r="AC215" s="17"/>
      <c r="AD215" s="17"/>
      <c r="AE215" s="17"/>
      <c r="AF215" s="16"/>
      <c r="AG215" s="17"/>
      <c r="AH215" s="17"/>
      <c r="AI215" s="17"/>
      <c r="AJ215" s="17"/>
      <c r="AK215" s="16"/>
      <c r="AL215" s="17"/>
      <c r="AM215" s="17"/>
      <c r="AN215" s="17"/>
    </row>
    <row r="216" spans="1:40" ht="15">
      <c r="A216"/>
      <c r="C216" s="17"/>
      <c r="D216" s="17"/>
      <c r="E216" s="17"/>
      <c r="F216" s="17"/>
      <c r="G216" s="16"/>
      <c r="H216" s="17"/>
      <c r="I216" s="17"/>
      <c r="J216" s="17"/>
      <c r="K216" s="17"/>
      <c r="L216" s="16"/>
      <c r="M216" s="17"/>
      <c r="N216" s="17"/>
      <c r="O216" s="17"/>
      <c r="P216" s="17"/>
      <c r="Q216" s="16"/>
      <c r="R216" s="17"/>
      <c r="S216" s="17"/>
      <c r="T216" s="17"/>
      <c r="U216" s="17"/>
      <c r="V216" s="16"/>
      <c r="W216" s="17"/>
      <c r="X216" s="17"/>
      <c r="Y216" s="17"/>
      <c r="Z216" s="17"/>
      <c r="AA216" s="16"/>
      <c r="AB216" s="17"/>
      <c r="AC216" s="17"/>
      <c r="AD216" s="17"/>
      <c r="AE216" s="17"/>
      <c r="AF216" s="16"/>
      <c r="AG216" s="17"/>
      <c r="AH216" s="17"/>
      <c r="AI216" s="17"/>
      <c r="AJ216" s="17"/>
      <c r="AK216" s="16"/>
      <c r="AL216" s="17"/>
      <c r="AM216" s="17"/>
      <c r="AN216" s="17"/>
    </row>
    <row r="217" spans="1:40" ht="15">
      <c r="A217"/>
      <c r="C217" s="17"/>
      <c r="D217" s="17"/>
      <c r="E217" s="17"/>
      <c r="F217" s="17"/>
      <c r="G217" s="16"/>
      <c r="H217" s="17"/>
      <c r="I217" s="17"/>
      <c r="J217" s="17"/>
      <c r="K217" s="17"/>
      <c r="L217" s="16"/>
      <c r="M217" s="17"/>
      <c r="N217" s="17"/>
      <c r="O217" s="17"/>
      <c r="P217" s="17"/>
      <c r="Q217" s="16"/>
      <c r="R217" s="17"/>
      <c r="S217" s="17"/>
      <c r="T217" s="17"/>
      <c r="U217" s="17"/>
      <c r="V217" s="16"/>
      <c r="W217" s="17"/>
      <c r="X217" s="17"/>
      <c r="Y217" s="17"/>
      <c r="Z217" s="17"/>
      <c r="AA217" s="16"/>
      <c r="AB217" s="17"/>
      <c r="AC217" s="17"/>
      <c r="AD217" s="17"/>
      <c r="AE217" s="17"/>
      <c r="AF217" s="16"/>
      <c r="AG217" s="17"/>
      <c r="AH217" s="17"/>
      <c r="AI217" s="17"/>
      <c r="AJ217" s="17"/>
      <c r="AK217" s="16"/>
      <c r="AL217" s="17"/>
      <c r="AM217" s="17"/>
      <c r="AN217" s="17"/>
    </row>
    <row r="218" spans="1:40" ht="15">
      <c r="A218"/>
      <c r="C218" s="17"/>
      <c r="D218" s="17"/>
      <c r="E218" s="17"/>
      <c r="F218" s="17"/>
      <c r="G218" s="16"/>
      <c r="H218" s="17"/>
      <c r="I218" s="17"/>
      <c r="J218" s="17"/>
      <c r="K218" s="17"/>
      <c r="L218" s="16"/>
      <c r="M218" s="17"/>
      <c r="N218" s="17"/>
      <c r="O218" s="17"/>
      <c r="P218" s="17"/>
      <c r="Q218" s="16"/>
      <c r="R218" s="17"/>
      <c r="S218" s="17"/>
      <c r="T218" s="17"/>
      <c r="U218" s="17"/>
      <c r="V218" s="16"/>
      <c r="W218" s="17"/>
      <c r="X218" s="17"/>
      <c r="Y218" s="17"/>
      <c r="Z218" s="17"/>
      <c r="AA218" s="16"/>
      <c r="AB218" s="17"/>
      <c r="AC218" s="17"/>
      <c r="AD218" s="17"/>
      <c r="AE218" s="17"/>
      <c r="AF218" s="16"/>
      <c r="AG218" s="17"/>
      <c r="AH218" s="17"/>
      <c r="AI218" s="17"/>
      <c r="AJ218" s="17"/>
      <c r="AK218" s="16"/>
      <c r="AL218" s="17"/>
      <c r="AM218" s="17"/>
      <c r="AN218" s="17"/>
    </row>
    <row r="219" spans="1:40" ht="15">
      <c r="A219"/>
      <c r="C219" s="17"/>
      <c r="D219" s="17"/>
      <c r="E219" s="17"/>
      <c r="F219" s="17"/>
      <c r="G219" s="16"/>
      <c r="H219" s="17"/>
      <c r="I219" s="17"/>
      <c r="J219" s="17"/>
      <c r="K219" s="17"/>
      <c r="L219" s="16"/>
      <c r="M219" s="17"/>
      <c r="N219" s="17"/>
      <c r="O219" s="17"/>
      <c r="P219" s="17"/>
      <c r="Q219" s="16"/>
      <c r="R219" s="17"/>
      <c r="S219" s="17"/>
      <c r="T219" s="17"/>
      <c r="U219" s="17"/>
      <c r="V219" s="16"/>
      <c r="W219" s="17"/>
      <c r="X219" s="17"/>
      <c r="Y219" s="17"/>
      <c r="Z219" s="17"/>
      <c r="AA219" s="16"/>
      <c r="AB219" s="17"/>
      <c r="AC219" s="17"/>
      <c r="AD219" s="17"/>
      <c r="AE219" s="17"/>
      <c r="AF219" s="16"/>
      <c r="AG219" s="17"/>
      <c r="AH219" s="17"/>
      <c r="AI219" s="17"/>
      <c r="AJ219" s="17"/>
      <c r="AK219" s="16"/>
      <c r="AL219" s="17"/>
      <c r="AM219" s="17"/>
      <c r="AN219" s="17"/>
    </row>
    <row r="220" spans="1:40" ht="15">
      <c r="A220"/>
      <c r="C220" s="17"/>
      <c r="D220" s="17"/>
      <c r="E220" s="17"/>
      <c r="F220" s="17"/>
      <c r="G220" s="16"/>
      <c r="H220" s="17"/>
      <c r="I220" s="17"/>
      <c r="J220" s="17"/>
      <c r="K220" s="17"/>
      <c r="L220" s="16"/>
      <c r="M220" s="17"/>
      <c r="N220" s="17"/>
      <c r="O220" s="17"/>
      <c r="P220" s="17"/>
      <c r="Q220" s="16"/>
      <c r="R220" s="17"/>
      <c r="S220" s="17"/>
      <c r="T220" s="17"/>
      <c r="U220" s="17"/>
      <c r="V220" s="16"/>
      <c r="W220" s="17"/>
      <c r="X220" s="17"/>
      <c r="Y220" s="17"/>
      <c r="Z220" s="17"/>
      <c r="AA220" s="16"/>
      <c r="AB220" s="17"/>
      <c r="AC220" s="17"/>
      <c r="AD220" s="17"/>
      <c r="AE220" s="17"/>
      <c r="AF220" s="16"/>
      <c r="AG220" s="17"/>
      <c r="AH220" s="17"/>
      <c r="AI220" s="17"/>
      <c r="AJ220" s="17"/>
      <c r="AK220" s="16"/>
      <c r="AL220" s="17"/>
      <c r="AM220" s="17"/>
      <c r="AN220" s="17"/>
    </row>
    <row r="221" spans="1:40" ht="15">
      <c r="A221"/>
      <c r="C221" s="17"/>
      <c r="D221" s="17"/>
      <c r="E221" s="17"/>
      <c r="F221" s="17"/>
      <c r="G221" s="16"/>
      <c r="H221" s="17"/>
      <c r="I221" s="17"/>
      <c r="J221" s="17"/>
      <c r="K221" s="17"/>
      <c r="L221" s="16"/>
      <c r="M221" s="17"/>
      <c r="N221" s="17"/>
      <c r="O221" s="17"/>
      <c r="P221" s="17"/>
      <c r="Q221" s="16"/>
      <c r="R221" s="17"/>
      <c r="S221" s="17"/>
      <c r="T221" s="17"/>
      <c r="U221" s="17"/>
      <c r="V221" s="16"/>
      <c r="W221" s="17"/>
      <c r="X221" s="17"/>
      <c r="Y221" s="17"/>
      <c r="Z221" s="17"/>
      <c r="AA221" s="16"/>
      <c r="AB221" s="17"/>
      <c r="AC221" s="17"/>
      <c r="AD221" s="17"/>
      <c r="AE221" s="17"/>
      <c r="AF221" s="16"/>
      <c r="AG221" s="17"/>
      <c r="AH221" s="17"/>
      <c r="AI221" s="17"/>
      <c r="AJ221" s="17"/>
      <c r="AK221" s="16"/>
      <c r="AL221" s="17"/>
      <c r="AM221" s="17"/>
      <c r="AN221" s="17"/>
    </row>
    <row r="222" spans="1:40" ht="15">
      <c r="A222"/>
      <c r="C222" s="17"/>
      <c r="D222" s="17"/>
      <c r="E222" s="17"/>
      <c r="F222" s="17"/>
      <c r="G222" s="16"/>
      <c r="H222" s="17"/>
      <c r="I222" s="17"/>
      <c r="J222" s="17"/>
      <c r="K222" s="17"/>
      <c r="L222" s="16"/>
      <c r="M222" s="17"/>
      <c r="N222" s="17"/>
      <c r="O222" s="17"/>
      <c r="P222" s="17"/>
      <c r="Q222" s="16"/>
      <c r="R222" s="17"/>
      <c r="S222" s="17"/>
      <c r="T222" s="17"/>
      <c r="U222" s="17"/>
      <c r="V222" s="16"/>
      <c r="W222" s="17"/>
      <c r="X222" s="17"/>
      <c r="Y222" s="17"/>
      <c r="Z222" s="17"/>
      <c r="AA222" s="16"/>
      <c r="AB222" s="17"/>
      <c r="AC222" s="17"/>
      <c r="AD222" s="17"/>
      <c r="AE222" s="17"/>
      <c r="AF222" s="16"/>
      <c r="AG222" s="17"/>
      <c r="AH222" s="17"/>
      <c r="AI222" s="17"/>
      <c r="AJ222" s="17"/>
      <c r="AK222" s="16"/>
      <c r="AL222" s="17"/>
      <c r="AM222" s="17"/>
      <c r="AN222" s="17"/>
    </row>
    <row r="223" spans="1:40" ht="15">
      <c r="A223"/>
      <c r="C223" s="17"/>
      <c r="D223" s="17"/>
      <c r="E223" s="17"/>
      <c r="F223" s="17"/>
      <c r="G223" s="16"/>
      <c r="H223" s="17"/>
      <c r="I223" s="17"/>
      <c r="J223" s="17"/>
      <c r="K223" s="17"/>
      <c r="L223" s="16"/>
      <c r="M223" s="17"/>
      <c r="N223" s="17"/>
      <c r="O223" s="17"/>
      <c r="P223" s="17"/>
      <c r="Q223" s="16"/>
      <c r="R223" s="17"/>
      <c r="S223" s="17"/>
      <c r="T223" s="17"/>
      <c r="U223" s="17"/>
      <c r="V223" s="16"/>
      <c r="W223" s="17"/>
      <c r="X223" s="17"/>
      <c r="Y223" s="17"/>
      <c r="Z223" s="17"/>
      <c r="AA223" s="16"/>
      <c r="AB223" s="17"/>
      <c r="AC223" s="17"/>
      <c r="AD223" s="17"/>
      <c r="AE223" s="17"/>
      <c r="AF223" s="16"/>
      <c r="AG223" s="17"/>
      <c r="AH223" s="17"/>
      <c r="AI223" s="17"/>
      <c r="AJ223" s="17"/>
      <c r="AK223" s="16"/>
      <c r="AL223" s="17"/>
      <c r="AM223" s="17"/>
      <c r="AN223" s="17"/>
    </row>
    <row r="224" spans="1:40" ht="15">
      <c r="A224"/>
      <c r="C224" s="17"/>
      <c r="D224" s="17"/>
      <c r="E224" s="17"/>
      <c r="F224" s="17"/>
      <c r="G224" s="16"/>
      <c r="H224" s="17"/>
      <c r="I224" s="17"/>
      <c r="J224" s="17"/>
      <c r="K224" s="17"/>
      <c r="L224" s="16"/>
      <c r="M224" s="17"/>
      <c r="N224" s="17"/>
      <c r="O224" s="17"/>
      <c r="P224" s="17"/>
      <c r="Q224" s="16"/>
      <c r="R224" s="17"/>
      <c r="S224" s="17"/>
      <c r="T224" s="17"/>
      <c r="U224" s="17"/>
      <c r="V224" s="16"/>
      <c r="W224" s="17"/>
      <c r="X224" s="17"/>
      <c r="Y224" s="17"/>
      <c r="Z224" s="17"/>
      <c r="AA224" s="16"/>
      <c r="AB224" s="17"/>
      <c r="AC224" s="17"/>
      <c r="AD224" s="17"/>
      <c r="AE224" s="17"/>
      <c r="AF224" s="16"/>
      <c r="AG224" s="17"/>
      <c r="AH224" s="17"/>
      <c r="AI224" s="17"/>
      <c r="AJ224" s="17"/>
      <c r="AK224" s="16"/>
      <c r="AL224" s="17"/>
      <c r="AM224" s="17"/>
      <c r="AN224" s="17"/>
    </row>
    <row r="225" spans="1:40" ht="15">
      <c r="A225"/>
      <c r="C225" s="17"/>
      <c r="D225" s="17"/>
      <c r="E225" s="17"/>
      <c r="F225" s="17"/>
      <c r="G225" s="16"/>
      <c r="H225" s="17"/>
      <c r="I225" s="17"/>
      <c r="J225" s="17"/>
      <c r="K225" s="17"/>
      <c r="L225" s="16"/>
      <c r="M225" s="17"/>
      <c r="N225" s="17"/>
      <c r="O225" s="17"/>
      <c r="P225" s="17"/>
      <c r="Q225" s="16"/>
      <c r="R225" s="17"/>
      <c r="S225" s="17"/>
      <c r="T225" s="17"/>
      <c r="U225" s="17"/>
      <c r="V225" s="16"/>
      <c r="W225" s="17"/>
      <c r="X225" s="17"/>
      <c r="Y225" s="17"/>
      <c r="Z225" s="17"/>
      <c r="AA225" s="16"/>
      <c r="AB225" s="17"/>
      <c r="AC225" s="17"/>
      <c r="AD225" s="17"/>
      <c r="AE225" s="17"/>
      <c r="AF225" s="16"/>
      <c r="AG225" s="17"/>
      <c r="AH225" s="17"/>
      <c r="AI225" s="17"/>
      <c r="AJ225" s="17"/>
      <c r="AK225" s="16"/>
      <c r="AL225" s="17"/>
      <c r="AM225" s="17"/>
      <c r="AN225" s="17"/>
    </row>
    <row r="226" spans="1:40" ht="15">
      <c r="A226"/>
      <c r="C226" s="17"/>
      <c r="D226" s="17"/>
      <c r="E226" s="17"/>
      <c r="F226" s="17"/>
      <c r="G226" s="16"/>
      <c r="H226" s="17"/>
      <c r="I226" s="17"/>
      <c r="J226" s="17"/>
      <c r="K226" s="17"/>
      <c r="L226" s="16"/>
      <c r="M226" s="17"/>
      <c r="N226" s="17"/>
      <c r="O226" s="17"/>
      <c r="P226" s="17"/>
      <c r="Q226" s="16"/>
      <c r="R226" s="17"/>
      <c r="S226" s="17"/>
      <c r="T226" s="17"/>
      <c r="U226" s="17"/>
      <c r="V226" s="16"/>
      <c r="W226" s="17"/>
      <c r="X226" s="17"/>
      <c r="Y226" s="17"/>
      <c r="Z226" s="17"/>
      <c r="AA226" s="16"/>
      <c r="AB226" s="17"/>
      <c r="AC226" s="17"/>
      <c r="AD226" s="17"/>
      <c r="AE226" s="17"/>
      <c r="AF226" s="16"/>
      <c r="AG226" s="17"/>
      <c r="AH226" s="17"/>
      <c r="AI226" s="17"/>
      <c r="AJ226" s="17"/>
      <c r="AK226" s="16"/>
      <c r="AL226" s="17"/>
      <c r="AM226" s="17"/>
      <c r="AN226" s="17"/>
    </row>
    <row r="227" spans="1:40" ht="15">
      <c r="A227"/>
      <c r="C227" s="17"/>
      <c r="D227" s="17"/>
      <c r="E227" s="17"/>
      <c r="F227" s="17"/>
      <c r="G227" s="16"/>
      <c r="H227" s="17"/>
      <c r="I227" s="17"/>
      <c r="J227" s="17"/>
      <c r="K227" s="17"/>
      <c r="L227" s="16"/>
      <c r="M227" s="17"/>
      <c r="N227" s="17"/>
      <c r="O227" s="17"/>
      <c r="P227" s="17"/>
      <c r="Q227" s="16"/>
      <c r="R227" s="17"/>
      <c r="S227" s="17"/>
      <c r="T227" s="17"/>
      <c r="U227" s="17"/>
      <c r="V227" s="16"/>
      <c r="W227" s="17"/>
      <c r="X227" s="17"/>
      <c r="Y227" s="17"/>
      <c r="Z227" s="17"/>
      <c r="AA227" s="16"/>
      <c r="AB227" s="17"/>
      <c r="AC227" s="17"/>
      <c r="AD227" s="17"/>
      <c r="AE227" s="17"/>
      <c r="AF227" s="16"/>
      <c r="AG227" s="17"/>
      <c r="AH227" s="17"/>
      <c r="AI227" s="17"/>
      <c r="AJ227" s="17"/>
      <c r="AK227" s="16"/>
      <c r="AL227" s="17"/>
      <c r="AM227" s="17"/>
      <c r="AN227" s="17"/>
    </row>
    <row r="228" spans="1:40" ht="15">
      <c r="A228"/>
      <c r="C228" s="17"/>
      <c r="D228" s="17"/>
      <c r="E228" s="17"/>
      <c r="F228" s="17"/>
      <c r="G228" s="16"/>
      <c r="H228" s="17"/>
      <c r="I228" s="17"/>
      <c r="J228" s="17"/>
      <c r="K228" s="17"/>
      <c r="L228" s="16"/>
      <c r="M228" s="17"/>
      <c r="N228" s="17"/>
      <c r="O228" s="17"/>
      <c r="P228" s="17"/>
      <c r="Q228" s="16"/>
      <c r="R228" s="17"/>
      <c r="S228" s="17"/>
      <c r="T228" s="17"/>
      <c r="U228" s="17"/>
      <c r="V228" s="16"/>
      <c r="W228" s="17"/>
      <c r="X228" s="17"/>
      <c r="Y228" s="17"/>
      <c r="Z228" s="17"/>
      <c r="AA228" s="16"/>
      <c r="AB228" s="17"/>
      <c r="AC228" s="17"/>
      <c r="AD228" s="17"/>
      <c r="AE228" s="17"/>
      <c r="AF228" s="16"/>
      <c r="AG228" s="17"/>
      <c r="AH228" s="17"/>
      <c r="AI228" s="17"/>
      <c r="AJ228" s="17"/>
      <c r="AK228" s="16"/>
      <c r="AL228" s="17"/>
      <c r="AM228" s="17"/>
      <c r="AN228" s="17"/>
    </row>
    <row r="229" spans="1:40" ht="15">
      <c r="A229"/>
      <c r="C229" s="17"/>
      <c r="D229" s="17"/>
      <c r="E229" s="17"/>
      <c r="F229" s="17"/>
      <c r="G229" s="16"/>
      <c r="H229" s="17"/>
      <c r="I229" s="17"/>
      <c r="J229" s="17"/>
      <c r="K229" s="17"/>
      <c r="L229" s="16"/>
      <c r="M229" s="17"/>
      <c r="N229" s="17"/>
      <c r="O229" s="17"/>
      <c r="P229" s="17"/>
      <c r="Q229" s="16"/>
      <c r="R229" s="17"/>
      <c r="S229" s="17"/>
      <c r="T229" s="17"/>
      <c r="U229" s="17"/>
      <c r="V229" s="16"/>
      <c r="W229" s="17"/>
      <c r="X229" s="17"/>
      <c r="Y229" s="17"/>
      <c r="Z229" s="17"/>
      <c r="AA229" s="16"/>
      <c r="AB229" s="17"/>
      <c r="AC229" s="17"/>
      <c r="AD229" s="17"/>
      <c r="AE229" s="17"/>
      <c r="AF229" s="16"/>
      <c r="AG229" s="17"/>
      <c r="AH229" s="17"/>
      <c r="AI229" s="17"/>
      <c r="AJ229" s="17"/>
      <c r="AK229" s="16"/>
      <c r="AL229" s="17"/>
      <c r="AM229" s="17"/>
      <c r="AN229" s="17"/>
    </row>
    <row r="230" spans="1:40" ht="15">
      <c r="A230"/>
      <c r="C230" s="17"/>
      <c r="D230" s="17"/>
      <c r="E230" s="17"/>
      <c r="F230" s="17"/>
      <c r="G230" s="16"/>
      <c r="H230" s="17"/>
      <c r="I230" s="17"/>
      <c r="J230" s="17"/>
      <c r="K230" s="17"/>
      <c r="L230" s="16"/>
      <c r="M230" s="17"/>
      <c r="N230" s="17"/>
      <c r="O230" s="17"/>
      <c r="P230" s="17"/>
      <c r="Q230" s="16"/>
      <c r="R230" s="17"/>
      <c r="S230" s="17"/>
      <c r="T230" s="17"/>
      <c r="U230" s="17"/>
      <c r="V230" s="16"/>
      <c r="W230" s="17"/>
      <c r="X230" s="17"/>
      <c r="Y230" s="17"/>
      <c r="Z230" s="17"/>
      <c r="AA230" s="16"/>
      <c r="AB230" s="17"/>
      <c r="AC230" s="17"/>
      <c r="AD230" s="17"/>
      <c r="AE230" s="17"/>
      <c r="AF230" s="16"/>
      <c r="AG230" s="17"/>
      <c r="AH230" s="17"/>
      <c r="AI230" s="17"/>
      <c r="AJ230" s="17"/>
      <c r="AK230" s="16"/>
      <c r="AL230" s="17"/>
      <c r="AM230" s="17"/>
      <c r="AN230" s="17"/>
    </row>
    <row r="231" spans="1:40" ht="15">
      <c r="A231"/>
      <c r="C231" s="17"/>
      <c r="D231" s="17"/>
      <c r="E231" s="17"/>
      <c r="F231" s="17"/>
      <c r="G231" s="16"/>
      <c r="H231" s="17"/>
      <c r="I231" s="17"/>
      <c r="J231" s="17"/>
      <c r="K231" s="17"/>
      <c r="L231" s="16"/>
      <c r="M231" s="17"/>
      <c r="N231" s="17"/>
      <c r="O231" s="17"/>
      <c r="P231" s="17"/>
      <c r="Q231" s="16"/>
      <c r="R231" s="17"/>
      <c r="S231" s="17"/>
      <c r="T231" s="17"/>
      <c r="U231" s="17"/>
      <c r="V231" s="16"/>
      <c r="W231" s="17"/>
      <c r="X231" s="17"/>
      <c r="Y231" s="17"/>
      <c r="Z231" s="17"/>
      <c r="AA231" s="16"/>
      <c r="AB231" s="17"/>
      <c r="AC231" s="17"/>
      <c r="AD231" s="17"/>
      <c r="AE231" s="17"/>
      <c r="AF231" s="16"/>
      <c r="AG231" s="17"/>
      <c r="AH231" s="17"/>
      <c r="AI231" s="17"/>
      <c r="AJ231" s="17"/>
      <c r="AK231" s="16"/>
      <c r="AL231" s="17"/>
      <c r="AM231" s="17"/>
      <c r="AN231" s="17"/>
    </row>
    <row r="232" spans="1:40" ht="15">
      <c r="A232"/>
      <c r="C232" s="17"/>
      <c r="D232" s="17"/>
      <c r="E232" s="17"/>
      <c r="F232" s="17"/>
      <c r="G232" s="16"/>
      <c r="H232" s="17"/>
      <c r="I232" s="17"/>
      <c r="J232" s="17"/>
      <c r="K232" s="17"/>
      <c r="L232" s="16"/>
      <c r="M232" s="17"/>
      <c r="N232" s="17"/>
      <c r="O232" s="17"/>
      <c r="P232" s="17"/>
      <c r="Q232" s="16"/>
      <c r="R232" s="17"/>
      <c r="S232" s="17"/>
      <c r="T232" s="17"/>
      <c r="U232" s="17"/>
      <c r="V232" s="16"/>
      <c r="W232" s="17"/>
      <c r="X232" s="17"/>
      <c r="Y232" s="17"/>
      <c r="Z232" s="17"/>
      <c r="AA232" s="16"/>
      <c r="AB232" s="17"/>
      <c r="AC232" s="17"/>
      <c r="AD232" s="17"/>
      <c r="AE232" s="17"/>
      <c r="AF232" s="16"/>
      <c r="AG232" s="17"/>
      <c r="AH232" s="17"/>
      <c r="AI232" s="17"/>
      <c r="AJ232" s="17"/>
      <c r="AK232" s="16"/>
      <c r="AL232" s="17"/>
      <c r="AM232" s="17"/>
      <c r="AN232" s="17"/>
    </row>
    <row r="233" spans="1:40" ht="15">
      <c r="A233"/>
      <c r="C233" s="17"/>
      <c r="D233" s="17"/>
      <c r="E233" s="17"/>
      <c r="F233" s="17"/>
      <c r="G233" s="16"/>
      <c r="H233" s="17"/>
      <c r="I233" s="17"/>
      <c r="J233" s="17"/>
      <c r="K233" s="17"/>
      <c r="L233" s="16"/>
      <c r="M233" s="17"/>
      <c r="N233" s="17"/>
      <c r="O233" s="17"/>
      <c r="P233" s="17"/>
      <c r="Q233" s="16"/>
      <c r="R233" s="17"/>
      <c r="S233" s="17"/>
      <c r="T233" s="17"/>
      <c r="U233" s="17"/>
      <c r="V233" s="16"/>
      <c r="W233" s="17"/>
      <c r="X233" s="17"/>
      <c r="Y233" s="17"/>
      <c r="Z233" s="17"/>
      <c r="AA233" s="16"/>
      <c r="AB233" s="17"/>
      <c r="AC233" s="17"/>
      <c r="AD233" s="17"/>
      <c r="AE233" s="17"/>
      <c r="AF233" s="16"/>
      <c r="AG233" s="17"/>
      <c r="AH233" s="17"/>
      <c r="AI233" s="17"/>
      <c r="AJ233" s="17"/>
      <c r="AK233" s="16"/>
      <c r="AL233" s="17"/>
      <c r="AM233" s="17"/>
      <c r="AN233" s="17"/>
    </row>
    <row r="234" spans="1:40" ht="15">
      <c r="A234"/>
      <c r="C234" s="17"/>
      <c r="D234" s="17"/>
      <c r="E234" s="17"/>
      <c r="F234" s="17"/>
      <c r="G234" s="16"/>
      <c r="H234" s="17"/>
      <c r="I234" s="17"/>
      <c r="J234" s="17"/>
      <c r="K234" s="17"/>
      <c r="L234" s="16"/>
      <c r="M234" s="17"/>
      <c r="N234" s="17"/>
      <c r="O234" s="17"/>
      <c r="P234" s="17"/>
      <c r="Q234" s="16"/>
      <c r="R234" s="17"/>
      <c r="S234" s="17"/>
      <c r="T234" s="17"/>
      <c r="U234" s="17"/>
      <c r="V234" s="16"/>
      <c r="W234" s="17"/>
      <c r="X234" s="17"/>
      <c r="Y234" s="17"/>
      <c r="Z234" s="17"/>
      <c r="AA234" s="16"/>
      <c r="AB234" s="17"/>
      <c r="AC234" s="17"/>
      <c r="AD234" s="17"/>
      <c r="AE234" s="17"/>
      <c r="AF234" s="16"/>
      <c r="AG234" s="17"/>
      <c r="AH234" s="17"/>
      <c r="AI234" s="17"/>
      <c r="AJ234" s="17"/>
      <c r="AK234" s="16"/>
      <c r="AL234" s="17"/>
      <c r="AM234" s="17"/>
      <c r="AN234" s="17"/>
    </row>
    <row r="235" spans="1:40" ht="15">
      <c r="A235"/>
      <c r="C235" s="17"/>
      <c r="D235" s="17"/>
      <c r="E235" s="17"/>
      <c r="F235" s="17"/>
      <c r="G235" s="16"/>
      <c r="H235" s="17"/>
      <c r="I235" s="17"/>
      <c r="J235" s="17"/>
      <c r="K235" s="17"/>
      <c r="L235" s="16"/>
      <c r="M235" s="17"/>
      <c r="N235" s="17"/>
      <c r="O235" s="17"/>
      <c r="P235" s="17"/>
      <c r="Q235" s="16"/>
      <c r="R235" s="17"/>
      <c r="S235" s="17"/>
      <c r="T235" s="17"/>
      <c r="U235" s="17"/>
      <c r="V235" s="16"/>
      <c r="W235" s="17"/>
      <c r="X235" s="17"/>
      <c r="Y235" s="17"/>
      <c r="Z235" s="17"/>
      <c r="AA235" s="16"/>
      <c r="AB235" s="17"/>
      <c r="AC235" s="17"/>
      <c r="AD235" s="17"/>
      <c r="AE235" s="17"/>
      <c r="AF235" s="16"/>
      <c r="AG235" s="17"/>
      <c r="AH235" s="17"/>
      <c r="AI235" s="17"/>
      <c r="AJ235" s="17"/>
      <c r="AK235" s="16"/>
      <c r="AL235" s="17"/>
      <c r="AM235" s="17"/>
      <c r="AN235" s="17"/>
    </row>
    <row r="236" spans="1:40" ht="15">
      <c r="A236"/>
      <c r="C236" s="17"/>
      <c r="D236" s="17"/>
      <c r="E236" s="17"/>
      <c r="F236" s="17"/>
      <c r="G236" s="16"/>
      <c r="H236" s="17"/>
      <c r="I236" s="17"/>
      <c r="J236" s="17"/>
      <c r="K236" s="17"/>
      <c r="L236" s="16"/>
      <c r="M236" s="17"/>
      <c r="N236" s="17"/>
      <c r="O236" s="17"/>
      <c r="P236" s="17"/>
      <c r="Q236" s="16"/>
      <c r="R236" s="17"/>
      <c r="S236" s="17"/>
      <c r="T236" s="17"/>
      <c r="U236" s="17"/>
      <c r="V236" s="16"/>
      <c r="W236" s="17"/>
      <c r="X236" s="17"/>
      <c r="Y236" s="17"/>
      <c r="Z236" s="17"/>
      <c r="AA236" s="16"/>
      <c r="AB236" s="17"/>
      <c r="AC236" s="17"/>
      <c r="AD236" s="17"/>
      <c r="AE236" s="17"/>
      <c r="AF236" s="16"/>
      <c r="AG236" s="17"/>
      <c r="AH236" s="17"/>
      <c r="AI236" s="17"/>
      <c r="AJ236" s="17"/>
      <c r="AK236" s="16"/>
      <c r="AL236" s="17"/>
      <c r="AM236" s="17"/>
      <c r="AN236" s="17"/>
    </row>
    <row r="237" spans="1:40" ht="15">
      <c r="A237"/>
      <c r="C237" s="17"/>
      <c r="D237" s="17"/>
      <c r="E237" s="17"/>
      <c r="F237" s="17"/>
      <c r="G237" s="16"/>
      <c r="H237" s="17"/>
      <c r="I237" s="17"/>
      <c r="J237" s="17"/>
      <c r="K237" s="17"/>
      <c r="L237" s="16"/>
      <c r="M237" s="17"/>
      <c r="N237" s="17"/>
      <c r="O237" s="17"/>
      <c r="P237" s="17"/>
      <c r="Q237" s="16"/>
      <c r="R237" s="17"/>
      <c r="S237" s="17"/>
      <c r="T237" s="17"/>
      <c r="U237" s="17"/>
      <c r="V237" s="16"/>
      <c r="W237" s="17"/>
      <c r="X237" s="17"/>
      <c r="Y237" s="17"/>
      <c r="Z237" s="17"/>
      <c r="AA237" s="16"/>
      <c r="AB237" s="17"/>
      <c r="AC237" s="17"/>
      <c r="AD237" s="17"/>
      <c r="AE237" s="17"/>
      <c r="AF237" s="16"/>
      <c r="AG237" s="17"/>
      <c r="AH237" s="17"/>
      <c r="AI237" s="17"/>
      <c r="AJ237" s="17"/>
      <c r="AK237" s="16"/>
      <c r="AL237" s="17"/>
      <c r="AM237" s="17"/>
      <c r="AN237" s="17"/>
    </row>
    <row r="238" spans="1:40" ht="15">
      <c r="A238"/>
      <c r="C238" s="17"/>
      <c r="D238" s="17"/>
      <c r="E238" s="17"/>
      <c r="F238" s="17"/>
      <c r="G238" s="16"/>
      <c r="H238" s="17"/>
      <c r="I238" s="17"/>
      <c r="J238" s="17"/>
      <c r="K238" s="17"/>
      <c r="L238" s="16"/>
      <c r="M238" s="17"/>
      <c r="N238" s="17"/>
      <c r="O238" s="17"/>
      <c r="P238" s="17"/>
      <c r="Q238" s="16"/>
      <c r="R238" s="17"/>
      <c r="S238" s="17"/>
      <c r="T238" s="17"/>
      <c r="U238" s="17"/>
      <c r="V238" s="16"/>
      <c r="W238" s="17"/>
      <c r="X238" s="17"/>
      <c r="Y238" s="17"/>
      <c r="Z238" s="17"/>
      <c r="AA238" s="16"/>
      <c r="AB238" s="17"/>
      <c r="AC238" s="17"/>
      <c r="AD238" s="17"/>
      <c r="AE238" s="17"/>
      <c r="AF238" s="16"/>
      <c r="AG238" s="17"/>
      <c r="AH238" s="17"/>
      <c r="AI238" s="17"/>
      <c r="AJ238" s="17"/>
      <c r="AK238" s="16"/>
      <c r="AL238" s="17"/>
      <c r="AM238" s="17"/>
      <c r="AN238" s="17"/>
    </row>
    <row r="239" spans="1:40" ht="15">
      <c r="A239"/>
      <c r="C239" s="17"/>
      <c r="D239" s="17"/>
      <c r="E239" s="17"/>
      <c r="F239" s="17"/>
      <c r="G239" s="16"/>
      <c r="H239" s="17"/>
      <c r="I239" s="17"/>
      <c r="J239" s="17"/>
      <c r="K239" s="17"/>
      <c r="L239" s="16"/>
      <c r="M239" s="17"/>
      <c r="N239" s="17"/>
      <c r="O239" s="17"/>
      <c r="P239" s="17"/>
      <c r="Q239" s="16"/>
      <c r="R239" s="17"/>
      <c r="S239" s="17"/>
      <c r="T239" s="17"/>
      <c r="U239" s="17"/>
      <c r="V239" s="16"/>
      <c r="W239" s="17"/>
      <c r="X239" s="17"/>
      <c r="Y239" s="17"/>
      <c r="Z239" s="17"/>
      <c r="AA239" s="16"/>
      <c r="AB239" s="17"/>
      <c r="AC239" s="17"/>
      <c r="AD239" s="17"/>
      <c r="AE239" s="17"/>
      <c r="AF239" s="16"/>
      <c r="AG239" s="17"/>
      <c r="AH239" s="17"/>
      <c r="AI239" s="17"/>
      <c r="AJ239" s="17"/>
      <c r="AK239" s="16"/>
      <c r="AL239" s="17"/>
      <c r="AM239" s="17"/>
      <c r="AN239" s="17"/>
    </row>
    <row r="240" spans="1:40" ht="15">
      <c r="A240"/>
      <c r="C240" s="17"/>
      <c r="D240" s="17"/>
      <c r="E240" s="17"/>
      <c r="F240" s="17"/>
      <c r="G240" s="16"/>
      <c r="H240" s="17"/>
      <c r="I240" s="17"/>
      <c r="J240" s="17"/>
      <c r="K240" s="17"/>
      <c r="L240" s="16"/>
      <c r="M240" s="17"/>
      <c r="N240" s="17"/>
      <c r="O240" s="17"/>
      <c r="P240" s="17"/>
      <c r="Q240" s="16"/>
      <c r="R240" s="17"/>
      <c r="S240" s="17"/>
      <c r="T240" s="17"/>
      <c r="U240" s="17"/>
      <c r="V240" s="16"/>
      <c r="W240" s="17"/>
      <c r="X240" s="17"/>
      <c r="Y240" s="17"/>
      <c r="Z240" s="17"/>
      <c r="AA240" s="16"/>
      <c r="AB240" s="17"/>
      <c r="AC240" s="17"/>
      <c r="AD240" s="17"/>
      <c r="AE240" s="17"/>
      <c r="AF240" s="16"/>
      <c r="AG240" s="17"/>
      <c r="AH240" s="17"/>
      <c r="AI240" s="17"/>
      <c r="AJ240" s="17"/>
      <c r="AK240" s="16"/>
      <c r="AL240" s="17"/>
      <c r="AM240" s="17"/>
      <c r="AN240" s="17"/>
    </row>
    <row r="241" spans="1:40" ht="15">
      <c r="A241"/>
      <c r="C241" s="17"/>
      <c r="D241" s="17"/>
      <c r="E241" s="17"/>
      <c r="F241" s="17"/>
      <c r="G241" s="16"/>
      <c r="H241" s="17"/>
      <c r="I241" s="17"/>
      <c r="J241" s="17"/>
      <c r="K241" s="17"/>
      <c r="L241" s="16"/>
      <c r="M241" s="17"/>
      <c r="N241" s="17"/>
      <c r="O241" s="17"/>
      <c r="P241" s="17"/>
      <c r="Q241" s="16"/>
      <c r="R241" s="17"/>
      <c r="S241" s="17"/>
      <c r="T241" s="17"/>
      <c r="U241" s="17"/>
      <c r="V241" s="16"/>
      <c r="W241" s="17"/>
      <c r="X241" s="17"/>
      <c r="Y241" s="17"/>
      <c r="Z241" s="17"/>
      <c r="AA241" s="16"/>
      <c r="AB241" s="17"/>
      <c r="AC241" s="17"/>
      <c r="AD241" s="17"/>
      <c r="AE241" s="17"/>
      <c r="AF241" s="16"/>
      <c r="AG241" s="17"/>
      <c r="AH241" s="17"/>
      <c r="AI241" s="17"/>
      <c r="AJ241" s="17"/>
      <c r="AK241" s="16"/>
      <c r="AL241" s="17"/>
      <c r="AM241" s="17"/>
      <c r="AN241" s="17"/>
    </row>
    <row r="242" spans="1:40" ht="15">
      <c r="A242"/>
      <c r="C242" s="17"/>
      <c r="D242" s="17"/>
      <c r="E242" s="17"/>
      <c r="F242" s="17"/>
      <c r="G242" s="16"/>
      <c r="H242" s="17"/>
      <c r="I242" s="17"/>
      <c r="J242" s="17"/>
      <c r="K242" s="17"/>
      <c r="L242" s="16"/>
      <c r="M242" s="17"/>
      <c r="N242" s="17"/>
      <c r="O242" s="17"/>
      <c r="P242" s="17"/>
      <c r="Q242" s="16"/>
      <c r="R242" s="17"/>
      <c r="S242" s="17"/>
      <c r="T242" s="17"/>
      <c r="U242" s="17"/>
      <c r="V242" s="16"/>
      <c r="W242" s="17"/>
      <c r="X242" s="17"/>
      <c r="Y242" s="17"/>
      <c r="Z242" s="17"/>
      <c r="AA242" s="16"/>
      <c r="AB242" s="17"/>
      <c r="AC242" s="17"/>
      <c r="AD242" s="17"/>
      <c r="AE242" s="17"/>
      <c r="AF242" s="16"/>
      <c r="AG242" s="17"/>
      <c r="AH242" s="17"/>
      <c r="AI242" s="17"/>
      <c r="AJ242" s="17"/>
      <c r="AK242" s="16"/>
      <c r="AL242" s="17"/>
      <c r="AM242" s="17"/>
      <c r="AN242" s="17"/>
    </row>
    <row r="243" spans="1:40" ht="15">
      <c r="A243"/>
      <c r="C243" s="17"/>
      <c r="D243" s="17"/>
      <c r="E243" s="17"/>
      <c r="F243" s="17"/>
      <c r="G243" s="16"/>
      <c r="H243" s="17"/>
      <c r="I243" s="17"/>
      <c r="J243" s="17"/>
      <c r="K243" s="17"/>
      <c r="L243" s="16"/>
      <c r="M243" s="17"/>
      <c r="N243" s="17"/>
      <c r="O243" s="17"/>
      <c r="P243" s="17"/>
      <c r="Q243" s="16"/>
      <c r="R243" s="17"/>
      <c r="S243" s="17"/>
      <c r="T243" s="17"/>
      <c r="U243" s="17"/>
      <c r="V243" s="16"/>
      <c r="W243" s="17"/>
      <c r="X243" s="17"/>
      <c r="Y243" s="17"/>
      <c r="Z243" s="17"/>
      <c r="AA243" s="16"/>
      <c r="AB243" s="17"/>
      <c r="AC243" s="17"/>
      <c r="AD243" s="17"/>
      <c r="AE243" s="17"/>
      <c r="AF243" s="16"/>
      <c r="AG243" s="17"/>
      <c r="AH243" s="17"/>
      <c r="AI243" s="17"/>
      <c r="AJ243" s="17"/>
      <c r="AK243" s="16"/>
      <c r="AL243" s="17"/>
      <c r="AM243" s="17"/>
      <c r="AN243" s="17"/>
    </row>
    <row r="244" spans="1:40" ht="15">
      <c r="A244"/>
      <c r="C244" s="17"/>
      <c r="D244" s="17"/>
      <c r="E244" s="17"/>
      <c r="F244" s="17"/>
      <c r="G244" s="16"/>
      <c r="H244" s="17"/>
      <c r="I244" s="17"/>
      <c r="J244" s="17"/>
      <c r="K244" s="17"/>
      <c r="L244" s="16"/>
      <c r="M244" s="17"/>
      <c r="N244" s="17"/>
      <c r="O244" s="17"/>
      <c r="P244" s="17"/>
      <c r="Q244" s="16"/>
      <c r="R244" s="17"/>
      <c r="S244" s="17"/>
      <c r="T244" s="17"/>
      <c r="U244" s="17"/>
      <c r="V244" s="16"/>
      <c r="W244" s="17"/>
      <c r="X244" s="17"/>
      <c r="Y244" s="17"/>
      <c r="Z244" s="17"/>
      <c r="AA244" s="16"/>
      <c r="AB244" s="17"/>
      <c r="AC244" s="17"/>
      <c r="AD244" s="17"/>
      <c r="AE244" s="17"/>
      <c r="AF244" s="16"/>
      <c r="AG244" s="17"/>
      <c r="AH244" s="17"/>
      <c r="AI244" s="17"/>
      <c r="AJ244" s="17"/>
      <c r="AK244" s="16"/>
      <c r="AL244" s="17"/>
      <c r="AM244" s="17"/>
      <c r="AN244" s="17"/>
    </row>
    <row r="245" spans="1:40" ht="15">
      <c r="A245"/>
      <c r="C245" s="17"/>
      <c r="D245" s="17"/>
      <c r="E245" s="17"/>
      <c r="F245" s="17"/>
      <c r="G245" s="16"/>
      <c r="H245" s="17"/>
      <c r="I245" s="17"/>
      <c r="J245" s="17"/>
      <c r="K245" s="17"/>
      <c r="L245" s="16"/>
      <c r="M245" s="17"/>
      <c r="N245" s="17"/>
      <c r="O245" s="17"/>
      <c r="P245" s="17"/>
      <c r="Q245" s="16"/>
      <c r="R245" s="17"/>
      <c r="S245" s="17"/>
      <c r="T245" s="17"/>
      <c r="U245" s="17"/>
      <c r="V245" s="16"/>
      <c r="W245" s="17"/>
      <c r="X245" s="17"/>
      <c r="Y245" s="17"/>
      <c r="Z245" s="17"/>
      <c r="AA245" s="16"/>
      <c r="AB245" s="17"/>
      <c r="AC245" s="17"/>
      <c r="AD245" s="17"/>
      <c r="AE245" s="17"/>
      <c r="AF245" s="16"/>
      <c r="AG245" s="17"/>
      <c r="AH245" s="17"/>
      <c r="AI245" s="17"/>
      <c r="AJ245" s="17"/>
      <c r="AK245" s="16"/>
      <c r="AL245" s="17"/>
      <c r="AM245" s="17"/>
      <c r="AN245" s="17"/>
    </row>
    <row r="246" spans="1:40" ht="15">
      <c r="A246"/>
      <c r="C246" s="17"/>
      <c r="D246" s="17"/>
      <c r="E246" s="17"/>
      <c r="F246" s="17"/>
      <c r="G246" s="16"/>
      <c r="H246" s="17"/>
      <c r="I246" s="17"/>
      <c r="J246" s="17"/>
      <c r="K246" s="17"/>
      <c r="L246" s="16"/>
      <c r="M246" s="17"/>
      <c r="N246" s="17"/>
      <c r="O246" s="17"/>
      <c r="P246" s="17"/>
      <c r="Q246" s="16"/>
      <c r="R246" s="17"/>
      <c r="S246" s="17"/>
      <c r="T246" s="17"/>
      <c r="U246" s="17"/>
      <c r="V246" s="16"/>
      <c r="W246" s="17"/>
      <c r="X246" s="17"/>
      <c r="Y246" s="17"/>
      <c r="Z246" s="17"/>
      <c r="AA246" s="16"/>
      <c r="AB246" s="17"/>
      <c r="AC246" s="17"/>
      <c r="AD246" s="17"/>
      <c r="AE246" s="17"/>
      <c r="AF246" s="16"/>
      <c r="AG246" s="17"/>
      <c r="AH246" s="17"/>
      <c r="AI246" s="17"/>
      <c r="AJ246" s="17"/>
      <c r="AK246" s="16"/>
      <c r="AL246" s="17"/>
      <c r="AM246" s="17"/>
      <c r="AN246" s="17"/>
    </row>
    <row r="247" spans="1:40" ht="15">
      <c r="A247"/>
      <c r="C247" s="17"/>
      <c r="D247" s="17"/>
      <c r="E247" s="17"/>
      <c r="F247" s="17"/>
      <c r="G247" s="16"/>
      <c r="H247" s="17"/>
      <c r="I247" s="17"/>
      <c r="J247" s="17"/>
      <c r="K247" s="17"/>
      <c r="L247" s="16"/>
      <c r="M247" s="17"/>
      <c r="N247" s="17"/>
      <c r="O247" s="17"/>
      <c r="P247" s="17"/>
      <c r="Q247" s="16"/>
      <c r="R247" s="17"/>
      <c r="S247" s="17"/>
      <c r="T247" s="17"/>
      <c r="U247" s="17"/>
      <c r="V247" s="16"/>
      <c r="W247" s="17"/>
      <c r="X247" s="17"/>
      <c r="Y247" s="17"/>
      <c r="Z247" s="17"/>
      <c r="AA247" s="16"/>
      <c r="AB247" s="17"/>
      <c r="AC247" s="17"/>
      <c r="AD247" s="17"/>
      <c r="AE247" s="17"/>
      <c r="AF247" s="16"/>
      <c r="AG247" s="17"/>
      <c r="AH247" s="17"/>
      <c r="AI247" s="17"/>
      <c r="AJ247" s="17"/>
      <c r="AK247" s="16"/>
      <c r="AL247" s="17"/>
      <c r="AM247" s="17"/>
      <c r="AN247" s="17"/>
    </row>
    <row r="248" spans="1:40" ht="15">
      <c r="A248"/>
      <c r="C248" s="17"/>
      <c r="D248" s="17"/>
      <c r="E248" s="17"/>
      <c r="F248" s="17"/>
      <c r="G248" s="16"/>
      <c r="H248" s="17"/>
      <c r="I248" s="17"/>
      <c r="J248" s="17"/>
      <c r="K248" s="17"/>
      <c r="L248" s="16"/>
      <c r="M248" s="17"/>
      <c r="N248" s="17"/>
      <c r="O248" s="17"/>
      <c r="P248" s="17"/>
      <c r="Q248" s="16"/>
      <c r="R248" s="17"/>
      <c r="S248" s="17"/>
      <c r="T248" s="17"/>
      <c r="U248" s="17"/>
      <c r="V248" s="16"/>
      <c r="W248" s="17"/>
      <c r="X248" s="17"/>
      <c r="Y248" s="17"/>
      <c r="Z248" s="17"/>
      <c r="AA248" s="16"/>
      <c r="AB248" s="17"/>
      <c r="AC248" s="17"/>
      <c r="AD248" s="17"/>
      <c r="AE248" s="17"/>
      <c r="AF248" s="16"/>
      <c r="AG248" s="17"/>
      <c r="AH248" s="17"/>
      <c r="AI248" s="17"/>
      <c r="AJ248" s="17"/>
      <c r="AK248" s="16"/>
      <c r="AL248" s="17"/>
      <c r="AM248" s="17"/>
      <c r="AN248" s="17"/>
    </row>
    <row r="249" spans="1:40" ht="15">
      <c r="A249"/>
      <c r="C249" s="17"/>
      <c r="D249" s="17"/>
      <c r="E249" s="17"/>
      <c r="F249" s="17"/>
      <c r="G249" s="16"/>
      <c r="H249" s="17"/>
      <c r="I249" s="17"/>
      <c r="J249" s="17"/>
      <c r="K249" s="17"/>
      <c r="L249" s="16"/>
      <c r="M249" s="17"/>
      <c r="N249" s="17"/>
      <c r="O249" s="17"/>
      <c r="P249" s="17"/>
      <c r="Q249" s="16"/>
      <c r="R249" s="17"/>
      <c r="S249" s="17"/>
      <c r="T249" s="17"/>
      <c r="U249" s="17"/>
      <c r="V249" s="16"/>
      <c r="W249" s="17"/>
      <c r="X249" s="17"/>
      <c r="Y249" s="17"/>
      <c r="Z249" s="17"/>
      <c r="AA249" s="16"/>
      <c r="AB249" s="17"/>
      <c r="AC249" s="17"/>
      <c r="AD249" s="17"/>
      <c r="AE249" s="17"/>
      <c r="AF249" s="16"/>
      <c r="AG249" s="17"/>
      <c r="AH249" s="17"/>
      <c r="AI249" s="17"/>
      <c r="AJ249" s="17"/>
      <c r="AK249" s="16"/>
      <c r="AL249" s="17"/>
      <c r="AM249" s="17"/>
      <c r="AN249" s="17"/>
    </row>
    <row r="250" spans="1:40" ht="15">
      <c r="A250"/>
      <c r="C250" s="17"/>
      <c r="D250" s="17"/>
      <c r="E250" s="17"/>
      <c r="F250" s="17"/>
      <c r="G250" s="16"/>
      <c r="H250" s="17"/>
      <c r="I250" s="17"/>
      <c r="J250" s="17"/>
      <c r="K250" s="17"/>
      <c r="L250" s="16"/>
      <c r="M250" s="17"/>
      <c r="N250" s="17"/>
      <c r="O250" s="17"/>
      <c r="P250" s="17"/>
      <c r="Q250" s="16"/>
      <c r="R250" s="17"/>
      <c r="S250" s="17"/>
      <c r="T250" s="17"/>
      <c r="U250" s="17"/>
      <c r="V250" s="16"/>
      <c r="W250" s="17"/>
      <c r="X250" s="17"/>
      <c r="Y250" s="17"/>
      <c r="Z250" s="17"/>
      <c r="AA250" s="16"/>
      <c r="AB250" s="17"/>
      <c r="AC250" s="17"/>
      <c r="AD250" s="17"/>
      <c r="AE250" s="17"/>
      <c r="AF250" s="16"/>
      <c r="AG250" s="17"/>
      <c r="AH250" s="17"/>
      <c r="AI250" s="17"/>
      <c r="AJ250" s="17"/>
      <c r="AK250" s="16"/>
      <c r="AL250" s="17"/>
      <c r="AM250" s="17"/>
      <c r="AN250" s="17"/>
    </row>
    <row r="251" spans="1:40" ht="15">
      <c r="A251"/>
      <c r="C251" s="17"/>
      <c r="D251" s="17"/>
      <c r="E251" s="17"/>
      <c r="F251" s="17"/>
      <c r="G251" s="16"/>
      <c r="H251" s="17"/>
      <c r="I251" s="17"/>
      <c r="J251" s="17"/>
      <c r="K251" s="17"/>
      <c r="L251" s="16"/>
      <c r="M251" s="17"/>
      <c r="N251" s="17"/>
      <c r="O251" s="17"/>
      <c r="P251" s="17"/>
      <c r="Q251" s="16"/>
      <c r="R251" s="17"/>
      <c r="S251" s="17"/>
      <c r="T251" s="17"/>
      <c r="U251" s="17"/>
      <c r="V251" s="16"/>
      <c r="W251" s="17"/>
      <c r="X251" s="17"/>
      <c r="Y251" s="17"/>
      <c r="Z251" s="17"/>
      <c r="AA251" s="16"/>
      <c r="AB251" s="17"/>
      <c r="AC251" s="17"/>
      <c r="AD251" s="17"/>
      <c r="AE251" s="17"/>
      <c r="AF251" s="16"/>
      <c r="AG251" s="17"/>
      <c r="AH251" s="17"/>
      <c r="AI251" s="17"/>
      <c r="AJ251" s="17"/>
      <c r="AK251" s="16"/>
      <c r="AL251" s="17"/>
      <c r="AM251" s="17"/>
      <c r="AN251" s="17"/>
    </row>
    <row r="252" spans="1:40" ht="15">
      <c r="A252"/>
      <c r="C252" s="17"/>
      <c r="D252" s="17"/>
      <c r="E252" s="17"/>
      <c r="F252" s="17"/>
      <c r="G252" s="16"/>
      <c r="H252" s="17"/>
      <c r="I252" s="17"/>
      <c r="J252" s="17"/>
      <c r="K252" s="17"/>
      <c r="L252" s="16"/>
      <c r="M252" s="17"/>
      <c r="N252" s="17"/>
      <c r="O252" s="17"/>
      <c r="P252" s="17"/>
      <c r="Q252" s="16"/>
      <c r="R252" s="17"/>
      <c r="S252" s="17"/>
      <c r="T252" s="17"/>
      <c r="U252" s="17"/>
      <c r="V252" s="16"/>
      <c r="W252" s="17"/>
      <c r="X252" s="17"/>
      <c r="Y252" s="17"/>
      <c r="Z252" s="17"/>
      <c r="AA252" s="16"/>
      <c r="AB252" s="17"/>
      <c r="AC252" s="17"/>
      <c r="AD252" s="17"/>
      <c r="AE252" s="17"/>
      <c r="AF252" s="16"/>
      <c r="AG252" s="17"/>
      <c r="AH252" s="17"/>
      <c r="AI252" s="17"/>
      <c r="AJ252" s="17"/>
      <c r="AK252" s="16"/>
      <c r="AL252" s="17"/>
      <c r="AM252" s="17"/>
      <c r="AN252" s="17"/>
    </row>
    <row r="253" spans="1:40" ht="15">
      <c r="A253"/>
      <c r="C253" s="17"/>
      <c r="D253" s="17"/>
      <c r="E253" s="17"/>
      <c r="F253" s="17"/>
      <c r="G253" s="16"/>
      <c r="H253" s="17"/>
      <c r="I253" s="17"/>
      <c r="J253" s="17"/>
      <c r="K253" s="17"/>
      <c r="L253" s="16"/>
      <c r="M253" s="17"/>
      <c r="N253" s="17"/>
      <c r="O253" s="17"/>
      <c r="P253" s="17"/>
      <c r="Q253" s="16"/>
      <c r="R253" s="17"/>
      <c r="S253" s="17"/>
      <c r="T253" s="17"/>
      <c r="U253" s="17"/>
      <c r="V253" s="16"/>
      <c r="W253" s="17"/>
      <c r="X253" s="17"/>
      <c r="Y253" s="17"/>
      <c r="Z253" s="17"/>
      <c r="AA253" s="16"/>
      <c r="AB253" s="17"/>
      <c r="AC253" s="17"/>
      <c r="AD253" s="17"/>
      <c r="AE253" s="17"/>
      <c r="AF253" s="16"/>
      <c r="AG253" s="17"/>
      <c r="AH253" s="17"/>
      <c r="AI253" s="17"/>
      <c r="AJ253" s="17"/>
      <c r="AK253" s="16"/>
      <c r="AL253" s="17"/>
      <c r="AM253" s="17"/>
      <c r="AN253" s="17"/>
    </row>
    <row r="254" spans="1:40" ht="15">
      <c r="A254"/>
      <c r="C254" s="17"/>
      <c r="D254" s="17"/>
      <c r="E254" s="17"/>
      <c r="F254" s="17"/>
      <c r="G254" s="16"/>
      <c r="H254" s="17"/>
      <c r="I254" s="17"/>
      <c r="J254" s="17"/>
      <c r="K254" s="17"/>
      <c r="L254" s="16"/>
      <c r="M254" s="17"/>
      <c r="N254" s="17"/>
      <c r="O254" s="17"/>
      <c r="P254" s="17"/>
      <c r="Q254" s="16"/>
      <c r="R254" s="17"/>
      <c r="S254" s="17"/>
      <c r="T254" s="17"/>
      <c r="U254" s="17"/>
      <c r="V254" s="16"/>
      <c r="W254" s="17"/>
      <c r="X254" s="17"/>
      <c r="Y254" s="17"/>
      <c r="Z254" s="17"/>
      <c r="AA254" s="16"/>
      <c r="AB254" s="17"/>
      <c r="AC254" s="17"/>
      <c r="AD254" s="17"/>
      <c r="AE254" s="17"/>
      <c r="AF254" s="16"/>
      <c r="AG254" s="17"/>
      <c r="AH254" s="17"/>
      <c r="AI254" s="17"/>
      <c r="AJ254" s="17"/>
      <c r="AK254" s="16"/>
      <c r="AL254" s="17"/>
      <c r="AM254" s="17"/>
      <c r="AN254" s="17"/>
    </row>
    <row r="255" spans="1:40" ht="15">
      <c r="A255"/>
      <c r="C255" s="17"/>
      <c r="D255" s="17"/>
      <c r="E255" s="17"/>
      <c r="F255" s="17"/>
      <c r="G255" s="16"/>
      <c r="H255" s="17"/>
      <c r="I255" s="17"/>
      <c r="J255" s="17"/>
      <c r="K255" s="17"/>
      <c r="L255" s="16"/>
      <c r="M255" s="17"/>
      <c r="N255" s="17"/>
      <c r="O255" s="17"/>
      <c r="P255" s="17"/>
      <c r="Q255" s="16"/>
      <c r="R255" s="17"/>
      <c r="S255" s="17"/>
      <c r="T255" s="17"/>
      <c r="U255" s="17"/>
      <c r="V255" s="16"/>
      <c r="W255" s="17"/>
      <c r="X255" s="17"/>
      <c r="Y255" s="17"/>
      <c r="Z255" s="17"/>
      <c r="AA255" s="16"/>
      <c r="AB255" s="17"/>
      <c r="AC255" s="17"/>
      <c r="AD255" s="17"/>
      <c r="AE255" s="17"/>
      <c r="AF255" s="16"/>
      <c r="AG255" s="17"/>
      <c r="AH255" s="17"/>
      <c r="AI255" s="17"/>
      <c r="AJ255" s="17"/>
      <c r="AK255" s="16"/>
      <c r="AL255" s="17"/>
      <c r="AM255" s="17"/>
      <c r="AN255" s="17"/>
    </row>
    <row r="256" spans="1:40" ht="15">
      <c r="A256"/>
      <c r="C256" s="17"/>
      <c r="D256" s="17"/>
      <c r="E256" s="17"/>
      <c r="F256" s="17"/>
      <c r="G256" s="16"/>
      <c r="H256" s="17"/>
      <c r="I256" s="17"/>
      <c r="J256" s="17"/>
      <c r="K256" s="17"/>
      <c r="L256" s="16"/>
      <c r="M256" s="17"/>
      <c r="N256" s="17"/>
      <c r="O256" s="17"/>
      <c r="P256" s="17"/>
      <c r="Q256" s="16"/>
      <c r="R256" s="17"/>
      <c r="S256" s="17"/>
      <c r="T256" s="17"/>
      <c r="U256" s="17"/>
      <c r="V256" s="16"/>
      <c r="W256" s="17"/>
      <c r="X256" s="17"/>
      <c r="Y256" s="17"/>
      <c r="Z256" s="17"/>
      <c r="AA256" s="16"/>
      <c r="AB256" s="17"/>
      <c r="AC256" s="17"/>
      <c r="AD256" s="17"/>
      <c r="AE256" s="17"/>
      <c r="AF256" s="16"/>
      <c r="AG256" s="17"/>
      <c r="AH256" s="17"/>
      <c r="AI256" s="17"/>
      <c r="AJ256" s="17"/>
      <c r="AK256" s="16"/>
      <c r="AL256" s="17"/>
      <c r="AM256" s="17"/>
      <c r="AN256" s="17"/>
    </row>
    <row r="257" spans="1:40" ht="15">
      <c r="A257"/>
      <c r="C257" s="17"/>
      <c r="D257" s="17"/>
      <c r="E257" s="17"/>
      <c r="F257" s="17"/>
      <c r="G257" s="16"/>
      <c r="H257" s="17"/>
      <c r="I257" s="17"/>
      <c r="J257" s="17"/>
      <c r="K257" s="17"/>
      <c r="L257" s="16"/>
      <c r="M257" s="17"/>
      <c r="N257" s="17"/>
      <c r="O257" s="17"/>
      <c r="P257" s="17"/>
      <c r="Q257" s="16"/>
      <c r="R257" s="17"/>
      <c r="S257" s="17"/>
      <c r="T257" s="17"/>
      <c r="U257" s="17"/>
      <c r="V257" s="16"/>
      <c r="W257" s="17"/>
      <c r="X257" s="17"/>
      <c r="Y257" s="17"/>
      <c r="Z257" s="17"/>
      <c r="AA257" s="16"/>
      <c r="AB257" s="17"/>
      <c r="AC257" s="17"/>
      <c r="AD257" s="17"/>
      <c r="AE257" s="17"/>
      <c r="AF257" s="16"/>
      <c r="AG257" s="17"/>
      <c r="AH257" s="17"/>
      <c r="AI257" s="17"/>
      <c r="AJ257" s="17"/>
      <c r="AK257" s="16"/>
      <c r="AL257" s="17"/>
      <c r="AM257" s="17"/>
      <c r="AN257" s="17"/>
    </row>
    <row r="258" spans="1:40" ht="15">
      <c r="A258"/>
      <c r="C258" s="17"/>
      <c r="D258" s="17"/>
      <c r="E258" s="17"/>
      <c r="F258" s="17"/>
      <c r="G258" s="16"/>
      <c r="H258" s="17"/>
      <c r="I258" s="17"/>
      <c r="J258" s="17"/>
      <c r="K258" s="17"/>
      <c r="L258" s="16"/>
      <c r="M258" s="17"/>
      <c r="N258" s="17"/>
      <c r="O258" s="17"/>
      <c r="P258" s="17"/>
      <c r="Q258" s="16"/>
      <c r="R258" s="17"/>
      <c r="S258" s="17"/>
      <c r="T258" s="17"/>
      <c r="U258" s="17"/>
      <c r="V258" s="16"/>
      <c r="W258" s="17"/>
      <c r="X258" s="17"/>
      <c r="Y258" s="17"/>
      <c r="Z258" s="17"/>
      <c r="AA258" s="16"/>
      <c r="AB258" s="17"/>
      <c r="AC258" s="17"/>
      <c r="AD258" s="17"/>
      <c r="AE258" s="17"/>
      <c r="AF258" s="16"/>
      <c r="AG258" s="17"/>
      <c r="AH258" s="17"/>
      <c r="AI258" s="17"/>
      <c r="AJ258" s="17"/>
      <c r="AK258" s="16"/>
      <c r="AL258" s="17"/>
      <c r="AM258" s="17"/>
      <c r="AN258" s="17"/>
    </row>
    <row r="259" spans="1:40" ht="15">
      <c r="A259"/>
      <c r="C259" s="17"/>
      <c r="D259" s="17"/>
      <c r="E259" s="17"/>
      <c r="F259" s="17"/>
      <c r="G259" s="16"/>
      <c r="H259" s="17"/>
      <c r="I259" s="17"/>
      <c r="J259" s="17"/>
      <c r="K259" s="17"/>
      <c r="L259" s="16"/>
      <c r="M259" s="17"/>
      <c r="N259" s="17"/>
      <c r="O259" s="17"/>
      <c r="P259" s="17"/>
      <c r="Q259" s="16"/>
      <c r="R259" s="17"/>
      <c r="S259" s="17"/>
      <c r="T259" s="17"/>
      <c r="U259" s="17"/>
      <c r="V259" s="16"/>
      <c r="W259" s="17"/>
      <c r="X259" s="17"/>
      <c r="Y259" s="17"/>
      <c r="Z259" s="17"/>
      <c r="AA259" s="16"/>
      <c r="AB259" s="17"/>
      <c r="AC259" s="17"/>
      <c r="AD259" s="17"/>
      <c r="AE259" s="17"/>
      <c r="AF259" s="16"/>
      <c r="AG259" s="17"/>
      <c r="AH259" s="17"/>
      <c r="AI259" s="17"/>
      <c r="AJ259" s="17"/>
      <c r="AK259" s="16"/>
      <c r="AL259" s="17"/>
      <c r="AM259" s="17"/>
      <c r="AN259" s="17"/>
    </row>
    <row r="260" spans="1:40" ht="15">
      <c r="A260"/>
      <c r="C260" s="17"/>
      <c r="D260" s="17"/>
      <c r="E260" s="17"/>
      <c r="F260" s="17"/>
      <c r="G260" s="16"/>
      <c r="H260" s="17"/>
      <c r="I260" s="17"/>
      <c r="J260" s="17"/>
      <c r="K260" s="17"/>
      <c r="L260" s="16"/>
      <c r="M260" s="17"/>
      <c r="N260" s="17"/>
      <c r="O260" s="17"/>
      <c r="P260" s="17"/>
      <c r="Q260" s="16"/>
      <c r="R260" s="17"/>
      <c r="S260" s="17"/>
      <c r="T260" s="17"/>
      <c r="U260" s="17"/>
      <c r="V260" s="16"/>
      <c r="W260" s="17"/>
      <c r="X260" s="17"/>
      <c r="Y260" s="17"/>
      <c r="Z260" s="17"/>
      <c r="AA260" s="16"/>
      <c r="AB260" s="17"/>
      <c r="AC260" s="17"/>
      <c r="AD260" s="17"/>
      <c r="AE260" s="17"/>
      <c r="AF260" s="16"/>
      <c r="AG260" s="17"/>
      <c r="AH260" s="17"/>
      <c r="AI260" s="17"/>
      <c r="AJ260" s="17"/>
      <c r="AK260" s="16"/>
      <c r="AL260" s="17"/>
      <c r="AM260" s="17"/>
      <c r="AN260" s="17"/>
    </row>
    <row r="261" spans="1:40" ht="15">
      <c r="A261"/>
      <c r="C261" s="17"/>
      <c r="D261" s="17"/>
      <c r="E261" s="17"/>
      <c r="F261" s="17"/>
      <c r="G261" s="16"/>
      <c r="H261" s="17"/>
      <c r="I261" s="17"/>
      <c r="J261" s="17"/>
      <c r="K261" s="17"/>
      <c r="L261" s="16"/>
      <c r="M261" s="17"/>
      <c r="N261" s="17"/>
      <c r="O261" s="17"/>
      <c r="P261" s="17"/>
      <c r="Q261" s="16"/>
      <c r="R261" s="17"/>
      <c r="S261" s="17"/>
      <c r="T261" s="17"/>
      <c r="U261" s="17"/>
      <c r="V261" s="16"/>
      <c r="W261" s="17"/>
      <c r="X261" s="17"/>
      <c r="Y261" s="17"/>
      <c r="Z261" s="17"/>
      <c r="AA261" s="16"/>
      <c r="AB261" s="17"/>
      <c r="AC261" s="17"/>
      <c r="AD261" s="17"/>
      <c r="AE261" s="17"/>
      <c r="AF261" s="16"/>
      <c r="AG261" s="17"/>
      <c r="AH261" s="17"/>
      <c r="AI261" s="17"/>
      <c r="AJ261" s="17"/>
      <c r="AK261" s="16"/>
      <c r="AL261" s="17"/>
      <c r="AM261" s="17"/>
      <c r="AN261" s="17"/>
    </row>
    <row r="262" spans="1:40" ht="15">
      <c r="A262"/>
      <c r="C262" s="17"/>
      <c r="D262" s="17"/>
      <c r="E262" s="17"/>
      <c r="F262" s="17"/>
      <c r="G262" s="16"/>
      <c r="H262" s="17"/>
      <c r="I262" s="17"/>
      <c r="J262" s="17"/>
      <c r="K262" s="17"/>
      <c r="L262" s="16"/>
      <c r="M262" s="17"/>
      <c r="N262" s="17"/>
      <c r="O262" s="17"/>
      <c r="P262" s="17"/>
      <c r="Q262" s="16"/>
      <c r="R262" s="17"/>
      <c r="S262" s="17"/>
      <c r="T262" s="17"/>
      <c r="U262" s="17"/>
      <c r="V262" s="16"/>
      <c r="W262" s="17"/>
      <c r="X262" s="17"/>
      <c r="Y262" s="17"/>
      <c r="Z262" s="17"/>
      <c r="AA262" s="16"/>
      <c r="AB262" s="17"/>
      <c r="AC262" s="17"/>
      <c r="AD262" s="17"/>
      <c r="AE262" s="17"/>
      <c r="AF262" s="16"/>
      <c r="AG262" s="17"/>
      <c r="AH262" s="17"/>
      <c r="AI262" s="17"/>
      <c r="AJ262" s="17"/>
      <c r="AK262" s="16"/>
      <c r="AL262" s="17"/>
      <c r="AM262" s="17"/>
      <c r="AN262" s="17"/>
    </row>
    <row r="263" spans="1:40" ht="15">
      <c r="A263"/>
      <c r="C263" s="17"/>
      <c r="D263" s="17"/>
      <c r="E263" s="17"/>
      <c r="F263" s="17"/>
      <c r="G263" s="16"/>
      <c r="H263" s="17"/>
      <c r="I263" s="17"/>
      <c r="J263" s="17"/>
      <c r="K263" s="17"/>
      <c r="L263" s="16"/>
      <c r="M263" s="17"/>
      <c r="N263" s="17"/>
      <c r="O263" s="17"/>
      <c r="P263" s="17"/>
      <c r="Q263" s="16"/>
      <c r="R263" s="17"/>
      <c r="S263" s="17"/>
      <c r="T263" s="17"/>
      <c r="U263" s="17"/>
      <c r="V263" s="16"/>
      <c r="W263" s="17"/>
      <c r="X263" s="17"/>
      <c r="Y263" s="17"/>
      <c r="Z263" s="17"/>
      <c r="AA263" s="16"/>
      <c r="AB263" s="17"/>
      <c r="AC263" s="17"/>
      <c r="AD263" s="17"/>
      <c r="AE263" s="17"/>
      <c r="AF263" s="16"/>
      <c r="AG263" s="17"/>
      <c r="AH263" s="17"/>
      <c r="AI263" s="17"/>
      <c r="AJ263" s="17"/>
      <c r="AK263" s="16"/>
      <c r="AL263" s="17"/>
      <c r="AM263" s="17"/>
      <c r="AN263" s="17"/>
    </row>
    <row r="264" spans="1:40" ht="15">
      <c r="A264"/>
      <c r="C264" s="17"/>
      <c r="D264" s="17"/>
      <c r="E264" s="17"/>
      <c r="F264" s="17"/>
      <c r="G264" s="16"/>
      <c r="H264" s="17"/>
      <c r="I264" s="17"/>
      <c r="J264" s="17"/>
      <c r="K264" s="17"/>
      <c r="L264" s="16"/>
      <c r="M264" s="17"/>
      <c r="N264" s="17"/>
      <c r="O264" s="17"/>
      <c r="P264" s="17"/>
      <c r="Q264" s="16"/>
      <c r="R264" s="17"/>
      <c r="S264" s="17"/>
      <c r="T264" s="17"/>
      <c r="U264" s="17"/>
      <c r="V264" s="16"/>
      <c r="W264" s="17"/>
      <c r="X264" s="17"/>
      <c r="Y264" s="17"/>
      <c r="Z264" s="17"/>
      <c r="AA264" s="16"/>
      <c r="AB264" s="17"/>
      <c r="AC264" s="17"/>
      <c r="AD264" s="17"/>
      <c r="AE264" s="17"/>
      <c r="AF264" s="16"/>
      <c r="AG264" s="17"/>
      <c r="AH264" s="17"/>
      <c r="AI264" s="17"/>
      <c r="AJ264" s="17"/>
      <c r="AK264" s="16"/>
      <c r="AL264" s="17"/>
      <c r="AM264" s="17"/>
      <c r="AN264" s="17"/>
    </row>
    <row r="265" spans="1:40" ht="15">
      <c r="A265"/>
      <c r="C265" s="17"/>
      <c r="D265" s="17"/>
      <c r="E265" s="17"/>
      <c r="F265" s="17"/>
      <c r="G265" s="16"/>
      <c r="H265" s="17"/>
      <c r="I265" s="17"/>
      <c r="J265" s="17"/>
      <c r="K265" s="17"/>
      <c r="L265" s="16"/>
      <c r="M265" s="17"/>
      <c r="N265" s="17"/>
      <c r="O265" s="17"/>
      <c r="P265" s="17"/>
      <c r="Q265" s="16"/>
      <c r="R265" s="17"/>
      <c r="S265" s="17"/>
      <c r="T265" s="17"/>
      <c r="U265" s="17"/>
      <c r="V265" s="16"/>
      <c r="W265" s="17"/>
      <c r="X265" s="17"/>
      <c r="Y265" s="17"/>
      <c r="Z265" s="17"/>
      <c r="AA265" s="16"/>
      <c r="AB265" s="17"/>
      <c r="AC265" s="17"/>
      <c r="AD265" s="17"/>
      <c r="AE265" s="17"/>
      <c r="AF265" s="16"/>
      <c r="AG265" s="17"/>
      <c r="AH265" s="17"/>
      <c r="AI265" s="17"/>
      <c r="AJ265" s="17"/>
      <c r="AK265" s="16"/>
      <c r="AL265" s="17"/>
      <c r="AM265" s="17"/>
      <c r="AN265" s="17"/>
    </row>
    <row r="266" spans="1:40" ht="15">
      <c r="A266"/>
      <c r="C266" s="17"/>
      <c r="D266" s="17"/>
      <c r="E266" s="17"/>
      <c r="F266" s="17"/>
      <c r="G266" s="16"/>
      <c r="H266" s="17"/>
      <c r="I266" s="17"/>
      <c r="J266" s="17"/>
      <c r="K266" s="17"/>
      <c r="L266" s="16"/>
      <c r="M266" s="17"/>
      <c r="N266" s="17"/>
      <c r="O266" s="17"/>
      <c r="P266" s="17"/>
      <c r="Q266" s="16"/>
      <c r="R266" s="17"/>
      <c r="S266" s="17"/>
      <c r="T266" s="17"/>
      <c r="U266" s="17"/>
      <c r="V266" s="16"/>
      <c r="W266" s="17"/>
      <c r="X266" s="17"/>
      <c r="Y266" s="17"/>
      <c r="Z266" s="17"/>
      <c r="AA266" s="16"/>
      <c r="AB266" s="17"/>
      <c r="AC266" s="17"/>
      <c r="AD266" s="17"/>
      <c r="AE266" s="17"/>
      <c r="AF266" s="16"/>
      <c r="AG266" s="17"/>
      <c r="AH266" s="17"/>
      <c r="AI266" s="17"/>
      <c r="AJ266" s="17"/>
      <c r="AK266" s="16"/>
      <c r="AL266" s="17"/>
      <c r="AM266" s="17"/>
      <c r="AN266" s="17"/>
    </row>
    <row r="267" spans="1:40" ht="15">
      <c r="A267"/>
      <c r="C267" s="17"/>
      <c r="D267" s="17"/>
      <c r="E267" s="17"/>
      <c r="F267" s="17"/>
      <c r="G267" s="16"/>
      <c r="H267" s="17"/>
      <c r="I267" s="17"/>
      <c r="J267" s="17"/>
      <c r="K267" s="17"/>
      <c r="L267" s="16"/>
      <c r="M267" s="17"/>
      <c r="N267" s="17"/>
      <c r="O267" s="17"/>
      <c r="P267" s="17"/>
      <c r="Q267" s="16"/>
      <c r="R267" s="17"/>
      <c r="S267" s="17"/>
      <c r="T267" s="17"/>
      <c r="U267" s="17"/>
      <c r="V267" s="16"/>
      <c r="W267" s="17"/>
      <c r="X267" s="17"/>
      <c r="Y267" s="17"/>
      <c r="Z267" s="17"/>
      <c r="AA267" s="16"/>
      <c r="AB267" s="17"/>
      <c r="AC267" s="17"/>
      <c r="AD267" s="17"/>
      <c r="AE267" s="17"/>
      <c r="AF267" s="16"/>
      <c r="AG267" s="17"/>
      <c r="AH267" s="17"/>
      <c r="AI267" s="17"/>
      <c r="AJ267" s="17"/>
      <c r="AK267" s="16"/>
      <c r="AL267" s="17"/>
      <c r="AM267" s="17"/>
      <c r="AN267" s="17"/>
    </row>
    <row r="268" spans="1:40" ht="15">
      <c r="A268"/>
      <c r="C268" s="17"/>
      <c r="D268" s="17"/>
      <c r="E268" s="17"/>
      <c r="F268" s="17"/>
      <c r="G268" s="16"/>
      <c r="H268" s="17"/>
      <c r="I268" s="17"/>
      <c r="J268" s="17"/>
      <c r="K268" s="17"/>
      <c r="L268" s="16"/>
      <c r="M268" s="17"/>
      <c r="N268" s="17"/>
      <c r="O268" s="17"/>
      <c r="P268" s="17"/>
      <c r="Q268" s="16"/>
      <c r="R268" s="17"/>
      <c r="S268" s="17"/>
      <c r="T268" s="17"/>
      <c r="U268" s="17"/>
      <c r="V268" s="16"/>
      <c r="W268" s="17"/>
      <c r="X268" s="17"/>
      <c r="Y268" s="17"/>
      <c r="Z268" s="17"/>
      <c r="AA268" s="16"/>
      <c r="AB268" s="17"/>
      <c r="AC268" s="17"/>
      <c r="AD268" s="17"/>
      <c r="AE268" s="17"/>
      <c r="AF268" s="16"/>
      <c r="AG268" s="17"/>
      <c r="AH268" s="17"/>
      <c r="AI268" s="17"/>
      <c r="AJ268" s="17"/>
      <c r="AK268" s="16"/>
      <c r="AL268" s="17"/>
      <c r="AM268" s="17"/>
      <c r="AN268" s="17"/>
    </row>
    <row r="269" spans="1:40" ht="15">
      <c r="A269"/>
      <c r="C269" s="17"/>
      <c r="D269" s="17"/>
      <c r="E269" s="17"/>
      <c r="F269" s="17"/>
      <c r="G269" s="16"/>
      <c r="H269" s="17"/>
      <c r="I269" s="17"/>
      <c r="J269" s="17"/>
      <c r="K269" s="17"/>
      <c r="L269" s="16"/>
      <c r="M269" s="17"/>
      <c r="N269" s="17"/>
      <c r="O269" s="17"/>
      <c r="P269" s="17"/>
      <c r="Q269" s="16"/>
      <c r="R269" s="17"/>
      <c r="S269" s="17"/>
      <c r="T269" s="17"/>
      <c r="U269" s="17"/>
      <c r="V269" s="16"/>
      <c r="W269" s="17"/>
      <c r="X269" s="17"/>
      <c r="Y269" s="17"/>
      <c r="Z269" s="17"/>
      <c r="AA269" s="16"/>
      <c r="AB269" s="17"/>
      <c r="AC269" s="17"/>
      <c r="AD269" s="17"/>
      <c r="AE269" s="17"/>
      <c r="AF269" s="16"/>
      <c r="AG269" s="17"/>
      <c r="AH269" s="17"/>
      <c r="AI269" s="17"/>
      <c r="AJ269" s="17"/>
      <c r="AK269" s="16"/>
      <c r="AL269" s="17"/>
      <c r="AM269" s="17"/>
      <c r="AN269" s="17"/>
    </row>
    <row r="270" spans="1:40" ht="15">
      <c r="A270"/>
      <c r="C270" s="17"/>
      <c r="D270" s="17"/>
      <c r="E270" s="17"/>
      <c r="F270" s="17"/>
      <c r="G270" s="16"/>
      <c r="H270" s="17"/>
      <c r="I270" s="17"/>
      <c r="J270" s="17"/>
      <c r="K270" s="17"/>
      <c r="L270" s="16"/>
      <c r="M270" s="17"/>
      <c r="N270" s="17"/>
      <c r="O270" s="17"/>
      <c r="P270" s="17"/>
      <c r="Q270" s="16"/>
      <c r="R270" s="17"/>
      <c r="S270" s="17"/>
      <c r="T270" s="17"/>
      <c r="U270" s="17"/>
      <c r="V270" s="16"/>
      <c r="W270" s="17"/>
      <c r="X270" s="17"/>
      <c r="Y270" s="17"/>
      <c r="Z270" s="17"/>
      <c r="AA270" s="16"/>
      <c r="AB270" s="17"/>
      <c r="AC270" s="17"/>
      <c r="AD270" s="17"/>
      <c r="AE270" s="17"/>
      <c r="AF270" s="16"/>
      <c r="AG270" s="17"/>
      <c r="AH270" s="17"/>
      <c r="AI270" s="17"/>
      <c r="AJ270" s="17"/>
      <c r="AK270" s="16"/>
      <c r="AL270" s="17"/>
      <c r="AM270" s="17"/>
      <c r="AN270" s="17"/>
    </row>
    <row r="271" spans="1:40" ht="15">
      <c r="A271"/>
      <c r="C271" s="17"/>
      <c r="D271" s="17"/>
      <c r="E271" s="17"/>
      <c r="F271" s="17"/>
      <c r="G271" s="16"/>
      <c r="H271" s="17"/>
      <c r="I271" s="17"/>
      <c r="J271" s="17"/>
      <c r="K271" s="17"/>
      <c r="L271" s="16"/>
      <c r="M271" s="17"/>
      <c r="N271" s="17"/>
      <c r="O271" s="17"/>
      <c r="P271" s="17"/>
      <c r="Q271" s="16"/>
      <c r="R271" s="17"/>
      <c r="S271" s="17"/>
      <c r="T271" s="17"/>
      <c r="U271" s="17"/>
      <c r="V271" s="16"/>
      <c r="W271" s="17"/>
      <c r="X271" s="17"/>
      <c r="Y271" s="17"/>
      <c r="Z271" s="17"/>
      <c r="AA271" s="16"/>
      <c r="AB271" s="17"/>
      <c r="AC271" s="17"/>
      <c r="AD271" s="17"/>
      <c r="AE271" s="17"/>
      <c r="AF271" s="16"/>
      <c r="AG271" s="17"/>
      <c r="AH271" s="17"/>
      <c r="AI271" s="17"/>
      <c r="AJ271" s="17"/>
      <c r="AK271" s="16"/>
      <c r="AL271" s="17"/>
      <c r="AM271" s="17"/>
      <c r="AN271" s="17"/>
    </row>
    <row r="272" spans="1:40" ht="15">
      <c r="A272"/>
      <c r="C272" s="17"/>
      <c r="D272" s="17"/>
      <c r="E272" s="17"/>
      <c r="F272" s="17"/>
      <c r="G272" s="16"/>
      <c r="H272" s="17"/>
      <c r="I272" s="17"/>
      <c r="J272" s="17"/>
      <c r="K272" s="17"/>
      <c r="L272" s="16"/>
      <c r="M272" s="17"/>
      <c r="N272" s="17"/>
      <c r="O272" s="17"/>
      <c r="P272" s="17"/>
      <c r="Q272" s="16"/>
      <c r="R272" s="17"/>
      <c r="S272" s="17"/>
      <c r="T272" s="17"/>
      <c r="U272" s="17"/>
      <c r="V272" s="16"/>
      <c r="W272" s="17"/>
      <c r="X272" s="17"/>
      <c r="Y272" s="17"/>
      <c r="Z272" s="17"/>
      <c r="AA272" s="16"/>
      <c r="AB272" s="17"/>
      <c r="AC272" s="17"/>
      <c r="AD272" s="17"/>
      <c r="AE272" s="17"/>
      <c r="AF272" s="16"/>
      <c r="AG272" s="17"/>
      <c r="AH272" s="17"/>
      <c r="AI272" s="17"/>
      <c r="AJ272" s="17"/>
      <c r="AK272" s="16"/>
      <c r="AL272" s="17"/>
      <c r="AM272" s="17"/>
      <c r="AN272" s="17"/>
    </row>
    <row r="273" spans="1:40" ht="15">
      <c r="A273"/>
      <c r="C273" s="17"/>
      <c r="D273" s="17"/>
      <c r="E273" s="17"/>
      <c r="F273" s="17"/>
      <c r="G273" s="16"/>
      <c r="H273" s="17"/>
      <c r="I273" s="17"/>
      <c r="J273" s="17"/>
      <c r="K273" s="17"/>
      <c r="L273" s="16"/>
      <c r="M273" s="17"/>
      <c r="N273" s="17"/>
      <c r="O273" s="17"/>
      <c r="P273" s="17"/>
      <c r="Q273" s="16"/>
      <c r="R273" s="17"/>
      <c r="S273" s="17"/>
      <c r="T273" s="17"/>
      <c r="U273" s="17"/>
      <c r="V273" s="16"/>
      <c r="W273" s="17"/>
      <c r="X273" s="17"/>
      <c r="Y273" s="17"/>
      <c r="Z273" s="17"/>
      <c r="AA273" s="16"/>
      <c r="AB273" s="17"/>
      <c r="AC273" s="17"/>
      <c r="AD273" s="17"/>
      <c r="AE273" s="17"/>
      <c r="AF273" s="16"/>
      <c r="AG273" s="17"/>
      <c r="AH273" s="17"/>
      <c r="AI273" s="17"/>
      <c r="AJ273" s="17"/>
      <c r="AK273" s="16"/>
      <c r="AL273" s="17"/>
      <c r="AM273" s="17"/>
      <c r="AN273" s="17"/>
    </row>
    <row r="274" spans="1:40" ht="15">
      <c r="A274"/>
      <c r="C274" s="17"/>
      <c r="D274" s="17"/>
      <c r="E274" s="17"/>
      <c r="F274" s="17"/>
      <c r="G274" s="16"/>
      <c r="H274" s="17"/>
      <c r="I274" s="17"/>
      <c r="J274" s="17"/>
      <c r="K274" s="17"/>
      <c r="L274" s="16"/>
      <c r="M274" s="17"/>
      <c r="N274" s="17"/>
      <c r="O274" s="17"/>
      <c r="P274" s="17"/>
      <c r="Q274" s="16"/>
      <c r="R274" s="17"/>
      <c r="S274" s="17"/>
      <c r="T274" s="17"/>
      <c r="U274" s="17"/>
      <c r="V274" s="16"/>
      <c r="W274" s="17"/>
      <c r="X274" s="17"/>
      <c r="Y274" s="17"/>
      <c r="Z274" s="17"/>
      <c r="AA274" s="16"/>
      <c r="AB274" s="17"/>
      <c r="AC274" s="17"/>
      <c r="AD274" s="17"/>
      <c r="AE274" s="17"/>
      <c r="AF274" s="16"/>
      <c r="AG274" s="17"/>
      <c r="AH274" s="17"/>
      <c r="AI274" s="17"/>
      <c r="AJ274" s="17"/>
      <c r="AK274" s="16"/>
      <c r="AL274" s="17"/>
      <c r="AM274" s="17"/>
      <c r="AN274" s="17"/>
    </row>
    <row r="275" spans="1:40" ht="15">
      <c r="A275"/>
      <c r="C275" s="17"/>
      <c r="D275" s="17"/>
      <c r="E275" s="17"/>
      <c r="F275" s="17"/>
      <c r="G275" s="16"/>
      <c r="H275" s="17"/>
      <c r="I275" s="17"/>
      <c r="J275" s="17"/>
      <c r="K275" s="17"/>
      <c r="L275" s="16"/>
      <c r="M275" s="17"/>
      <c r="N275" s="17"/>
      <c r="O275" s="17"/>
      <c r="P275" s="17"/>
      <c r="Q275" s="16"/>
      <c r="R275" s="17"/>
      <c r="S275" s="17"/>
      <c r="T275" s="17"/>
      <c r="U275" s="17"/>
      <c r="V275" s="16"/>
      <c r="W275" s="17"/>
      <c r="X275" s="17"/>
      <c r="Y275" s="17"/>
      <c r="Z275" s="17"/>
      <c r="AA275" s="16"/>
      <c r="AB275" s="17"/>
      <c r="AC275" s="17"/>
      <c r="AD275" s="17"/>
      <c r="AE275" s="17"/>
      <c r="AF275" s="16"/>
      <c r="AG275" s="17"/>
      <c r="AH275" s="17"/>
      <c r="AI275" s="17"/>
      <c r="AJ275" s="17"/>
      <c r="AK275" s="16"/>
      <c r="AL275" s="17"/>
      <c r="AM275" s="17"/>
      <c r="AN275" s="17"/>
    </row>
    <row r="276" spans="1:40" ht="15">
      <c r="A276"/>
      <c r="C276" s="17"/>
      <c r="D276" s="17"/>
      <c r="E276" s="17"/>
      <c r="F276" s="17"/>
      <c r="G276" s="16"/>
      <c r="H276" s="17"/>
      <c r="I276" s="17"/>
      <c r="J276" s="17"/>
      <c r="K276" s="17"/>
      <c r="L276" s="16"/>
      <c r="M276" s="17"/>
      <c r="N276" s="17"/>
      <c r="O276" s="17"/>
      <c r="P276" s="17"/>
      <c r="Q276" s="16"/>
      <c r="R276" s="17"/>
      <c r="S276" s="17"/>
      <c r="T276" s="17"/>
      <c r="U276" s="17"/>
      <c r="V276" s="16"/>
      <c r="W276" s="17"/>
      <c r="X276" s="17"/>
      <c r="Y276" s="17"/>
      <c r="Z276" s="17"/>
      <c r="AA276" s="16"/>
      <c r="AB276" s="17"/>
      <c r="AC276" s="17"/>
      <c r="AD276" s="17"/>
      <c r="AE276" s="17"/>
      <c r="AF276" s="16"/>
      <c r="AG276" s="17"/>
      <c r="AH276" s="17"/>
      <c r="AI276" s="17"/>
      <c r="AJ276" s="17"/>
      <c r="AK276" s="16"/>
      <c r="AL276" s="17"/>
      <c r="AM276" s="17"/>
      <c r="AN276" s="17"/>
    </row>
    <row r="277" spans="1:40" ht="15">
      <c r="A277"/>
      <c r="C277" s="17"/>
      <c r="D277" s="17"/>
      <c r="E277" s="17"/>
      <c r="F277" s="17"/>
      <c r="G277" s="16"/>
      <c r="H277" s="17"/>
      <c r="I277" s="17"/>
      <c r="J277" s="17"/>
      <c r="K277" s="17"/>
      <c r="L277" s="16"/>
      <c r="M277" s="17"/>
      <c r="N277" s="17"/>
      <c r="O277" s="17"/>
      <c r="P277" s="17"/>
      <c r="Q277" s="16"/>
      <c r="R277" s="17"/>
      <c r="S277" s="17"/>
      <c r="T277" s="17"/>
      <c r="U277" s="17"/>
      <c r="V277" s="16"/>
      <c r="W277" s="17"/>
      <c r="X277" s="17"/>
      <c r="Y277" s="17"/>
      <c r="Z277" s="17"/>
      <c r="AA277" s="16"/>
      <c r="AB277" s="17"/>
      <c r="AC277" s="17"/>
      <c r="AD277" s="17"/>
      <c r="AE277" s="17"/>
      <c r="AF277" s="16"/>
      <c r="AG277" s="17"/>
      <c r="AH277" s="17"/>
      <c r="AI277" s="17"/>
      <c r="AJ277" s="17"/>
      <c r="AK277" s="16"/>
      <c r="AL277" s="17"/>
      <c r="AM277" s="17"/>
      <c r="AN277" s="17"/>
    </row>
    <row r="278" spans="1:40" ht="15">
      <c r="A278"/>
      <c r="C278" s="17"/>
      <c r="D278" s="17"/>
      <c r="E278" s="17"/>
      <c r="F278" s="17"/>
      <c r="G278" s="16"/>
      <c r="H278" s="17"/>
      <c r="I278" s="17"/>
      <c r="J278" s="17"/>
      <c r="K278" s="17"/>
      <c r="L278" s="16"/>
      <c r="M278" s="17"/>
      <c r="N278" s="17"/>
      <c r="O278" s="17"/>
      <c r="P278" s="17"/>
      <c r="Q278" s="16"/>
      <c r="R278" s="17"/>
      <c r="S278" s="17"/>
      <c r="T278" s="17"/>
      <c r="U278" s="17"/>
      <c r="V278" s="16"/>
      <c r="W278" s="17"/>
      <c r="X278" s="17"/>
      <c r="Y278" s="17"/>
      <c r="Z278" s="17"/>
      <c r="AA278" s="16"/>
      <c r="AB278" s="17"/>
      <c r="AC278" s="17"/>
      <c r="AD278" s="17"/>
      <c r="AE278" s="17"/>
      <c r="AF278" s="16"/>
      <c r="AG278" s="17"/>
      <c r="AH278" s="17"/>
      <c r="AI278" s="17"/>
      <c r="AJ278" s="17"/>
      <c r="AK278" s="16"/>
      <c r="AL278" s="17"/>
      <c r="AM278" s="17"/>
      <c r="AN278" s="17"/>
    </row>
    <row r="279" spans="1:40" ht="15">
      <c r="A279"/>
      <c r="C279" s="17"/>
      <c r="D279" s="17"/>
      <c r="E279" s="17"/>
      <c r="F279" s="17"/>
      <c r="G279" s="16"/>
      <c r="H279" s="17"/>
      <c r="I279" s="17"/>
      <c r="J279" s="17"/>
      <c r="K279" s="17"/>
      <c r="L279" s="16"/>
      <c r="M279" s="17"/>
      <c r="N279" s="17"/>
      <c r="O279" s="17"/>
      <c r="P279" s="17"/>
      <c r="Q279" s="16"/>
      <c r="R279" s="17"/>
      <c r="S279" s="17"/>
      <c r="T279" s="17"/>
      <c r="U279" s="17"/>
      <c r="V279" s="16"/>
      <c r="W279" s="17"/>
      <c r="X279" s="17"/>
      <c r="Y279" s="17"/>
      <c r="Z279" s="17"/>
      <c r="AA279" s="16"/>
      <c r="AB279" s="17"/>
      <c r="AC279" s="17"/>
      <c r="AD279" s="17"/>
      <c r="AE279" s="17"/>
      <c r="AF279" s="16"/>
      <c r="AG279" s="17"/>
      <c r="AH279" s="17"/>
      <c r="AI279" s="17"/>
      <c r="AJ279" s="17"/>
      <c r="AK279" s="16"/>
      <c r="AL279" s="17"/>
      <c r="AM279" s="17"/>
      <c r="AN279" s="17"/>
    </row>
    <row r="280" spans="1:40" ht="15">
      <c r="A280"/>
      <c r="C280" s="17"/>
      <c r="D280" s="17"/>
      <c r="E280" s="17"/>
      <c r="F280" s="17"/>
      <c r="G280" s="16"/>
      <c r="H280" s="17"/>
      <c r="I280" s="17"/>
      <c r="J280" s="17"/>
      <c r="K280" s="17"/>
      <c r="L280" s="16"/>
      <c r="M280" s="17"/>
      <c r="N280" s="17"/>
      <c r="O280" s="17"/>
      <c r="P280" s="17"/>
      <c r="Q280" s="16"/>
      <c r="R280" s="17"/>
      <c r="S280" s="17"/>
      <c r="T280" s="17"/>
      <c r="U280" s="17"/>
      <c r="V280" s="16"/>
      <c r="W280" s="17"/>
      <c r="X280" s="17"/>
      <c r="Y280" s="17"/>
      <c r="Z280" s="17"/>
      <c r="AA280" s="16"/>
      <c r="AB280" s="17"/>
      <c r="AC280" s="17"/>
      <c r="AD280" s="17"/>
      <c r="AE280" s="17"/>
      <c r="AF280" s="16"/>
      <c r="AG280" s="17"/>
      <c r="AH280" s="17"/>
      <c r="AI280" s="17"/>
      <c r="AJ280" s="17"/>
      <c r="AK280" s="16"/>
      <c r="AL280" s="17"/>
      <c r="AM280" s="17"/>
      <c r="AN280" s="17"/>
    </row>
    <row r="281" spans="1:40" ht="15">
      <c r="A281"/>
      <c r="C281" s="17"/>
      <c r="D281" s="17"/>
      <c r="E281" s="17"/>
      <c r="F281" s="17"/>
      <c r="G281" s="16"/>
      <c r="H281" s="17"/>
      <c r="I281" s="17"/>
      <c r="J281" s="17"/>
      <c r="K281" s="17"/>
      <c r="L281" s="16"/>
      <c r="M281" s="17"/>
      <c r="N281" s="17"/>
      <c r="O281" s="17"/>
      <c r="P281" s="17"/>
      <c r="Q281" s="16"/>
      <c r="R281" s="17"/>
      <c r="S281" s="17"/>
      <c r="T281" s="17"/>
      <c r="U281" s="17"/>
      <c r="V281" s="16"/>
      <c r="W281" s="17"/>
      <c r="X281" s="17"/>
      <c r="Y281" s="17"/>
      <c r="Z281" s="17"/>
      <c r="AA281" s="16"/>
      <c r="AB281" s="17"/>
      <c r="AC281" s="17"/>
      <c r="AD281" s="17"/>
      <c r="AE281" s="17"/>
      <c r="AF281" s="16"/>
      <c r="AG281" s="17"/>
      <c r="AH281" s="17"/>
      <c r="AI281" s="17"/>
      <c r="AJ281" s="17"/>
      <c r="AK281" s="16"/>
      <c r="AL281" s="17"/>
      <c r="AM281" s="17"/>
      <c r="AN281" s="17"/>
    </row>
    <row r="282" spans="1:40" ht="15">
      <c r="A282"/>
      <c r="C282" s="17"/>
      <c r="D282" s="17"/>
      <c r="E282" s="17"/>
      <c r="F282" s="17"/>
      <c r="G282" s="16"/>
      <c r="H282" s="17"/>
      <c r="I282" s="17"/>
      <c r="J282" s="17"/>
      <c r="K282" s="17"/>
      <c r="L282" s="16"/>
      <c r="M282" s="17"/>
      <c r="N282" s="17"/>
      <c r="O282" s="17"/>
      <c r="P282" s="17"/>
      <c r="Q282" s="16"/>
      <c r="R282" s="17"/>
      <c r="S282" s="17"/>
      <c r="T282" s="17"/>
      <c r="U282" s="17"/>
      <c r="V282" s="16"/>
      <c r="W282" s="17"/>
      <c r="X282" s="17"/>
      <c r="Y282" s="17"/>
      <c r="Z282" s="17"/>
      <c r="AA282" s="16"/>
      <c r="AB282" s="17"/>
      <c r="AC282" s="17"/>
      <c r="AD282" s="17"/>
      <c r="AE282" s="17"/>
      <c r="AF282" s="16"/>
      <c r="AG282" s="17"/>
      <c r="AH282" s="17"/>
      <c r="AI282" s="17"/>
      <c r="AJ282" s="17"/>
      <c r="AK282" s="16"/>
      <c r="AL282" s="17"/>
      <c r="AM282" s="17"/>
      <c r="AN282" s="17"/>
    </row>
    <row r="283" spans="1:40" ht="15">
      <c r="A283"/>
      <c r="C283" s="17"/>
      <c r="D283" s="17"/>
      <c r="E283" s="17"/>
      <c r="F283" s="17"/>
      <c r="G283" s="16"/>
      <c r="H283" s="17"/>
      <c r="I283" s="17"/>
      <c r="J283" s="17"/>
      <c r="K283" s="17"/>
      <c r="L283" s="16"/>
      <c r="M283" s="17"/>
      <c r="N283" s="17"/>
      <c r="O283" s="17"/>
      <c r="P283" s="17"/>
      <c r="Q283" s="16"/>
      <c r="R283" s="17"/>
      <c r="S283" s="17"/>
      <c r="T283" s="17"/>
      <c r="U283" s="17"/>
      <c r="V283" s="16"/>
      <c r="W283" s="17"/>
      <c r="X283" s="17"/>
      <c r="Y283" s="17"/>
      <c r="Z283" s="17"/>
      <c r="AA283" s="16"/>
      <c r="AB283" s="17"/>
      <c r="AC283" s="17"/>
      <c r="AD283" s="17"/>
      <c r="AE283" s="17"/>
      <c r="AF283" s="16"/>
      <c r="AG283" s="17"/>
      <c r="AH283" s="17"/>
      <c r="AI283" s="17"/>
      <c r="AJ283" s="17"/>
      <c r="AK283" s="16"/>
      <c r="AL283" s="17"/>
      <c r="AM283" s="17"/>
      <c r="AN283" s="17"/>
    </row>
    <row r="284" spans="1:40" ht="15">
      <c r="A284"/>
      <c r="C284" s="17"/>
      <c r="D284" s="17"/>
      <c r="E284" s="17"/>
      <c r="F284" s="17"/>
      <c r="G284" s="16"/>
      <c r="H284" s="17"/>
      <c r="I284" s="17"/>
      <c r="J284" s="17"/>
      <c r="K284" s="17"/>
      <c r="L284" s="16"/>
      <c r="M284" s="17"/>
      <c r="N284" s="17"/>
      <c r="O284" s="17"/>
      <c r="P284" s="17"/>
      <c r="Q284" s="16"/>
      <c r="R284" s="17"/>
      <c r="S284" s="17"/>
      <c r="T284" s="17"/>
      <c r="U284" s="17"/>
      <c r="V284" s="16"/>
      <c r="W284" s="17"/>
      <c r="X284" s="17"/>
      <c r="Y284" s="17"/>
      <c r="Z284" s="17"/>
      <c r="AA284" s="16"/>
      <c r="AB284" s="17"/>
      <c r="AC284" s="17"/>
      <c r="AD284" s="17"/>
      <c r="AE284" s="17"/>
      <c r="AF284" s="16"/>
      <c r="AG284" s="17"/>
      <c r="AH284" s="17"/>
      <c r="AI284" s="17"/>
      <c r="AJ284" s="17"/>
      <c r="AK284" s="16"/>
      <c r="AL284" s="17"/>
      <c r="AM284" s="17"/>
      <c r="AN284" s="17"/>
    </row>
    <row r="285" spans="1:40" ht="15">
      <c r="A285"/>
      <c r="C285" s="17"/>
      <c r="D285" s="17"/>
      <c r="E285" s="17"/>
      <c r="F285" s="17"/>
      <c r="G285" s="16"/>
      <c r="H285" s="17"/>
      <c r="I285" s="17"/>
      <c r="J285" s="17"/>
      <c r="K285" s="17"/>
      <c r="L285" s="16"/>
      <c r="M285" s="17"/>
      <c r="N285" s="17"/>
      <c r="O285" s="17"/>
      <c r="P285" s="17"/>
      <c r="Q285" s="16"/>
      <c r="R285" s="17"/>
      <c r="S285" s="17"/>
      <c r="T285" s="17"/>
      <c r="U285" s="17"/>
      <c r="V285" s="16"/>
      <c r="W285" s="17"/>
      <c r="X285" s="17"/>
      <c r="Y285" s="17"/>
      <c r="Z285" s="17"/>
      <c r="AA285" s="16"/>
      <c r="AB285" s="17"/>
      <c r="AC285" s="17"/>
      <c r="AD285" s="17"/>
      <c r="AE285" s="17"/>
      <c r="AF285" s="16"/>
      <c r="AG285" s="17"/>
      <c r="AH285" s="17"/>
      <c r="AI285" s="17"/>
      <c r="AJ285" s="17"/>
      <c r="AK285" s="16"/>
      <c r="AL285" s="17"/>
      <c r="AM285" s="17"/>
      <c r="AN285" s="17"/>
    </row>
    <row r="286" spans="1:40" ht="15">
      <c r="A286"/>
      <c r="C286" s="17"/>
      <c r="D286" s="17"/>
      <c r="E286" s="17"/>
      <c r="F286" s="17"/>
      <c r="G286" s="16"/>
      <c r="H286" s="17"/>
      <c r="I286" s="17"/>
      <c r="J286" s="17"/>
      <c r="K286" s="17"/>
      <c r="L286" s="16"/>
      <c r="M286" s="17"/>
      <c r="N286" s="17"/>
      <c r="O286" s="17"/>
      <c r="P286" s="17"/>
      <c r="Q286" s="16"/>
      <c r="R286" s="17"/>
      <c r="S286" s="17"/>
      <c r="T286" s="17"/>
      <c r="U286" s="17"/>
      <c r="V286" s="16"/>
      <c r="W286" s="17"/>
      <c r="X286" s="17"/>
      <c r="Y286" s="17"/>
      <c r="Z286" s="17"/>
      <c r="AA286" s="16"/>
      <c r="AB286" s="17"/>
      <c r="AC286" s="17"/>
      <c r="AD286" s="17"/>
      <c r="AE286" s="17"/>
      <c r="AF286" s="16"/>
      <c r="AG286" s="17"/>
      <c r="AH286" s="17"/>
      <c r="AI286" s="17"/>
      <c r="AJ286" s="17"/>
      <c r="AK286" s="16"/>
      <c r="AL286" s="17"/>
      <c r="AM286" s="17"/>
      <c r="AN286" s="17"/>
    </row>
    <row r="287" spans="1:40" ht="15">
      <c r="A287"/>
      <c r="C287" s="17"/>
      <c r="D287" s="17"/>
      <c r="E287" s="17"/>
      <c r="F287" s="17"/>
      <c r="G287" s="16"/>
      <c r="H287" s="17"/>
      <c r="I287" s="17"/>
      <c r="J287" s="17"/>
      <c r="K287" s="17"/>
      <c r="L287" s="16"/>
      <c r="M287" s="17"/>
      <c r="N287" s="17"/>
      <c r="O287" s="17"/>
      <c r="P287" s="17"/>
      <c r="Q287" s="16"/>
      <c r="R287" s="17"/>
      <c r="S287" s="17"/>
      <c r="T287" s="17"/>
      <c r="U287" s="17"/>
      <c r="V287" s="16"/>
      <c r="W287" s="17"/>
      <c r="X287" s="17"/>
      <c r="Y287" s="17"/>
      <c r="Z287" s="17"/>
      <c r="AA287" s="16"/>
      <c r="AB287" s="17"/>
      <c r="AC287" s="17"/>
      <c r="AD287" s="17"/>
      <c r="AE287" s="17"/>
      <c r="AF287" s="16"/>
      <c r="AG287" s="17"/>
      <c r="AH287" s="17"/>
      <c r="AI287" s="17"/>
      <c r="AJ287" s="17"/>
      <c r="AK287" s="16"/>
      <c r="AL287" s="17"/>
      <c r="AM287" s="17"/>
      <c r="AN287" s="17"/>
    </row>
    <row r="288" spans="1:40" ht="15">
      <c r="A288"/>
      <c r="C288" s="17"/>
      <c r="D288" s="17"/>
      <c r="E288" s="17"/>
      <c r="F288" s="17"/>
      <c r="G288" s="16"/>
      <c r="H288" s="17"/>
      <c r="I288" s="17"/>
      <c r="J288" s="17"/>
      <c r="K288" s="17"/>
      <c r="L288" s="16"/>
      <c r="M288" s="17"/>
      <c r="N288" s="17"/>
      <c r="O288" s="17"/>
      <c r="P288" s="17"/>
      <c r="Q288" s="16"/>
      <c r="R288" s="17"/>
      <c r="S288" s="17"/>
      <c r="T288" s="17"/>
      <c r="U288" s="17"/>
      <c r="V288" s="16"/>
      <c r="W288" s="17"/>
      <c r="X288" s="17"/>
      <c r="Y288" s="17"/>
      <c r="Z288" s="17"/>
      <c r="AA288" s="16"/>
      <c r="AB288" s="17"/>
      <c r="AC288" s="17"/>
      <c r="AD288" s="17"/>
      <c r="AE288" s="17"/>
      <c r="AF288" s="16"/>
      <c r="AG288" s="17"/>
      <c r="AH288" s="17"/>
      <c r="AI288" s="17"/>
      <c r="AJ288" s="17"/>
      <c r="AK288" s="16"/>
      <c r="AL288" s="17"/>
      <c r="AM288" s="17"/>
      <c r="AN288" s="17"/>
    </row>
    <row r="289" spans="1:40" ht="15">
      <c r="A289"/>
      <c r="C289" s="17"/>
      <c r="D289" s="17"/>
      <c r="E289" s="17"/>
      <c r="F289" s="17"/>
      <c r="G289" s="16"/>
      <c r="H289" s="17"/>
      <c r="I289" s="17"/>
      <c r="J289" s="17"/>
      <c r="K289" s="17"/>
      <c r="L289" s="16"/>
      <c r="M289" s="17"/>
      <c r="N289" s="17"/>
      <c r="O289" s="17"/>
      <c r="P289" s="17"/>
      <c r="Q289" s="16"/>
      <c r="R289" s="17"/>
      <c r="S289" s="17"/>
      <c r="T289" s="17"/>
      <c r="U289" s="17"/>
      <c r="V289" s="16"/>
      <c r="W289" s="17"/>
      <c r="X289" s="17"/>
      <c r="Y289" s="17"/>
      <c r="Z289" s="17"/>
      <c r="AA289" s="16"/>
      <c r="AB289" s="17"/>
      <c r="AC289" s="17"/>
      <c r="AD289" s="17"/>
      <c r="AE289" s="17"/>
      <c r="AF289" s="16"/>
      <c r="AG289" s="17"/>
      <c r="AH289" s="17"/>
      <c r="AI289" s="17"/>
      <c r="AJ289" s="17"/>
      <c r="AK289" s="16"/>
      <c r="AL289" s="17"/>
      <c r="AM289" s="17"/>
      <c r="AN289" s="17"/>
    </row>
    <row r="290" spans="1:40" ht="15">
      <c r="A290"/>
      <c r="C290" s="17"/>
      <c r="D290" s="17"/>
      <c r="E290" s="17"/>
      <c r="F290" s="17"/>
      <c r="G290" s="16"/>
      <c r="H290" s="17"/>
      <c r="I290" s="17"/>
      <c r="J290" s="17"/>
      <c r="K290" s="17"/>
      <c r="L290" s="16"/>
      <c r="M290" s="17"/>
      <c r="N290" s="17"/>
      <c r="O290" s="17"/>
      <c r="P290" s="17"/>
      <c r="Q290" s="16"/>
      <c r="R290" s="17"/>
      <c r="S290" s="17"/>
      <c r="T290" s="17"/>
      <c r="U290" s="17"/>
      <c r="V290" s="16"/>
      <c r="W290" s="17"/>
      <c r="X290" s="17"/>
      <c r="Y290" s="17"/>
      <c r="Z290" s="17"/>
      <c r="AA290" s="16"/>
      <c r="AB290" s="17"/>
      <c r="AC290" s="17"/>
      <c r="AD290" s="17"/>
      <c r="AE290" s="17"/>
      <c r="AF290" s="16"/>
      <c r="AG290" s="17"/>
      <c r="AH290" s="17"/>
      <c r="AI290" s="17"/>
      <c r="AJ290" s="17"/>
      <c r="AK290" s="16"/>
      <c r="AL290" s="17"/>
      <c r="AM290" s="17"/>
      <c r="AN290" s="17"/>
    </row>
    <row r="291" spans="1:40" ht="15">
      <c r="A291"/>
      <c r="C291" s="17"/>
      <c r="D291" s="17"/>
      <c r="E291" s="17"/>
      <c r="F291" s="17"/>
      <c r="G291" s="16"/>
      <c r="H291" s="17"/>
      <c r="I291" s="17"/>
      <c r="J291" s="17"/>
      <c r="K291" s="17"/>
      <c r="L291" s="16"/>
      <c r="M291" s="17"/>
      <c r="N291" s="17"/>
      <c r="O291" s="17"/>
      <c r="P291" s="17"/>
      <c r="Q291" s="16"/>
      <c r="R291" s="17"/>
      <c r="S291" s="17"/>
      <c r="T291" s="17"/>
      <c r="U291" s="17"/>
      <c r="V291" s="16"/>
      <c r="W291" s="17"/>
      <c r="X291" s="17"/>
      <c r="Y291" s="17"/>
      <c r="Z291" s="17"/>
      <c r="AA291" s="16"/>
      <c r="AB291" s="17"/>
      <c r="AC291" s="17"/>
      <c r="AD291" s="17"/>
      <c r="AE291" s="17"/>
      <c r="AF291" s="16"/>
      <c r="AG291" s="17"/>
      <c r="AH291" s="17"/>
      <c r="AI291" s="17"/>
      <c r="AJ291" s="17"/>
      <c r="AK291" s="16"/>
      <c r="AL291" s="17"/>
      <c r="AM291" s="17"/>
      <c r="AN291" s="17"/>
    </row>
    <row r="292" spans="1:40" ht="15">
      <c r="A292"/>
      <c r="C292" s="17"/>
      <c r="D292" s="17"/>
      <c r="E292" s="17"/>
      <c r="F292" s="17"/>
      <c r="G292" s="16"/>
      <c r="H292" s="17"/>
      <c r="I292" s="17"/>
      <c r="J292" s="17"/>
      <c r="K292" s="17"/>
      <c r="L292" s="16"/>
      <c r="M292" s="17"/>
      <c r="N292" s="17"/>
      <c r="O292" s="17"/>
      <c r="P292" s="17"/>
      <c r="Q292" s="16"/>
      <c r="R292" s="17"/>
      <c r="S292" s="17"/>
      <c r="T292" s="17"/>
      <c r="U292" s="17"/>
      <c r="V292" s="16"/>
      <c r="W292" s="17"/>
      <c r="X292" s="17"/>
      <c r="Y292" s="17"/>
      <c r="Z292" s="17"/>
      <c r="AA292" s="16"/>
      <c r="AB292" s="17"/>
      <c r="AC292" s="17"/>
      <c r="AD292" s="17"/>
      <c r="AE292" s="17"/>
      <c r="AF292" s="16"/>
      <c r="AG292" s="17"/>
      <c r="AH292" s="17"/>
      <c r="AI292" s="17"/>
      <c r="AJ292" s="17"/>
      <c r="AK292" s="16"/>
      <c r="AL292" s="17"/>
      <c r="AM292" s="17"/>
      <c r="AN292" s="17"/>
    </row>
    <row r="293" spans="1:40" ht="15">
      <c r="A293"/>
      <c r="C293" s="17"/>
      <c r="D293" s="17"/>
      <c r="E293" s="17"/>
      <c r="F293" s="17"/>
      <c r="G293" s="16"/>
      <c r="H293" s="17"/>
      <c r="I293" s="17"/>
      <c r="J293" s="17"/>
      <c r="K293" s="17"/>
      <c r="L293" s="16"/>
      <c r="M293" s="17"/>
      <c r="N293" s="17"/>
      <c r="O293" s="17"/>
      <c r="P293" s="17"/>
      <c r="Q293" s="16"/>
      <c r="R293" s="17"/>
      <c r="S293" s="17"/>
      <c r="T293" s="17"/>
      <c r="U293" s="17"/>
      <c r="V293" s="16"/>
      <c r="W293" s="17"/>
      <c r="X293" s="17"/>
      <c r="Y293" s="17"/>
      <c r="Z293" s="17"/>
      <c r="AA293" s="16"/>
      <c r="AB293" s="17"/>
      <c r="AC293" s="17"/>
      <c r="AD293" s="17"/>
      <c r="AE293" s="17"/>
      <c r="AF293" s="16"/>
      <c r="AG293" s="17"/>
      <c r="AH293" s="17"/>
      <c r="AI293" s="17"/>
      <c r="AJ293" s="17"/>
      <c r="AK293" s="16"/>
      <c r="AL293" s="17"/>
      <c r="AM293" s="17"/>
      <c r="AN293" s="17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L78 Q77:Q78 V77:V78 AA77:AA78 AF77:AF78 AK77:AK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000396251678"/>
  </sheetPr>
  <dimension ref="A1:AO106"/>
  <sheetViews>
    <sheetView showGridLines="0" workbookViewId="0" topLeftCell="A1">
      <pane xSplit="1" topLeftCell="B1" activePane="topRight" state="frozen"/>
      <selection pane="topRight" activeCell="AL1" sqref="AL1:AN1048576"/>
    </sheetView>
  </sheetViews>
  <sheetFormatPr defaultColWidth="11.421875" defaultRowHeight="15" outlineLevelCol="1"/>
  <cols>
    <col min="1" max="1" width="54.7109375" style="18" customWidth="1"/>
    <col min="2" max="2" width="2.00390625" style="90" customWidth="1"/>
    <col min="3" max="6" width="11.57421875" style="201" hidden="1" customWidth="1" outlineLevel="1"/>
    <col min="7" max="7" width="11.57421875" style="11" customWidth="1" collapsed="1"/>
    <col min="8" max="11" width="11.57421875" style="201" hidden="1" customWidth="1" outlineLevel="1"/>
    <col min="12" max="12" width="11.57421875" style="11" customWidth="1" collapsed="1"/>
    <col min="13" max="16" width="11.57421875" style="201" hidden="1" customWidth="1" outlineLevel="1"/>
    <col min="17" max="17" width="11.57421875" style="11" customWidth="1" collapsed="1"/>
    <col min="18" max="21" width="11.57421875" style="201" hidden="1" customWidth="1" outlineLevel="1"/>
    <col min="22" max="22" width="11.57421875" style="11" customWidth="1" collapsed="1"/>
    <col min="23" max="26" width="11.57421875" style="201" hidden="1" customWidth="1" outlineLevel="1"/>
    <col min="27" max="27" width="11.57421875" style="11" customWidth="1" collapsed="1"/>
    <col min="28" max="31" width="11.57421875" style="201" hidden="1" customWidth="1" outlineLevel="1"/>
    <col min="32" max="32" width="11.57421875" style="11" customWidth="1" collapsed="1"/>
    <col min="33" max="36" width="11.57421875" style="201" hidden="1" customWidth="1" outlineLevel="1"/>
    <col min="37" max="37" width="11.57421875" style="11" customWidth="1" collapsed="1"/>
    <col min="38" max="40" width="11.57421875" style="201" customWidth="1"/>
  </cols>
  <sheetData>
    <row r="1" spans="1:40" ht="16.2" thickBot="1">
      <c r="A1" s="48" t="s">
        <v>204</v>
      </c>
      <c r="B1" s="88"/>
      <c r="C1" s="233" t="s">
        <v>6</v>
      </c>
      <c r="D1" s="233" t="s">
        <v>94</v>
      </c>
      <c r="E1" s="233" t="s">
        <v>95</v>
      </c>
      <c r="F1" s="233" t="s">
        <v>1</v>
      </c>
      <c r="G1" s="231">
        <v>2015</v>
      </c>
      <c r="H1" s="233" t="s">
        <v>5</v>
      </c>
      <c r="I1" s="233" t="s">
        <v>106</v>
      </c>
      <c r="J1" s="233" t="s">
        <v>107</v>
      </c>
      <c r="K1" s="233" t="s">
        <v>108</v>
      </c>
      <c r="L1" s="231">
        <v>2016</v>
      </c>
      <c r="M1" s="233" t="s">
        <v>115</v>
      </c>
      <c r="N1" s="233" t="s">
        <v>119</v>
      </c>
      <c r="O1" s="233" t="s">
        <v>120</v>
      </c>
      <c r="P1" s="233" t="s">
        <v>122</v>
      </c>
      <c r="Q1" s="231">
        <v>2017</v>
      </c>
      <c r="R1" s="233" t="s">
        <v>123</v>
      </c>
      <c r="S1" s="233" t="s">
        <v>126</v>
      </c>
      <c r="T1" s="233" t="s">
        <v>128</v>
      </c>
      <c r="U1" s="233" t="s">
        <v>131</v>
      </c>
      <c r="V1" s="231">
        <v>2018</v>
      </c>
      <c r="W1" s="233" t="s">
        <v>133</v>
      </c>
      <c r="X1" s="233" t="s">
        <v>144</v>
      </c>
      <c r="Y1" s="233" t="s">
        <v>145</v>
      </c>
      <c r="Z1" s="233" t="s">
        <v>147</v>
      </c>
      <c r="AA1" s="231">
        <v>2019</v>
      </c>
      <c r="AB1" s="233" t="s">
        <v>170</v>
      </c>
      <c r="AC1" s="233" t="s">
        <v>173</v>
      </c>
      <c r="AD1" s="233" t="s">
        <v>175</v>
      </c>
      <c r="AE1" s="233" t="s">
        <v>177</v>
      </c>
      <c r="AF1" s="231">
        <v>2020</v>
      </c>
      <c r="AG1" s="233" t="s">
        <v>179</v>
      </c>
      <c r="AH1" s="233" t="s">
        <v>181</v>
      </c>
      <c r="AI1" s="233" t="s">
        <v>183</v>
      </c>
      <c r="AJ1" s="233" t="s">
        <v>184</v>
      </c>
      <c r="AK1" s="231">
        <v>2021</v>
      </c>
      <c r="AL1" s="233" t="s">
        <v>186</v>
      </c>
      <c r="AM1" s="233" t="s">
        <v>187</v>
      </c>
      <c r="AN1" s="233" t="s">
        <v>189</v>
      </c>
    </row>
    <row r="2" spans="1:41" ht="15.6">
      <c r="A2" s="35" t="s">
        <v>2</v>
      </c>
      <c r="B2" s="24"/>
      <c r="C2" s="208">
        <v>156.275</v>
      </c>
      <c r="D2" s="208">
        <v>156.926</v>
      </c>
      <c r="E2" s="208">
        <v>173.541</v>
      </c>
      <c r="F2" s="208">
        <v>177.17100000000005</v>
      </c>
      <c r="G2" s="68">
        <v>663.913</v>
      </c>
      <c r="H2" s="208">
        <v>150.163</v>
      </c>
      <c r="I2" s="208">
        <v>139.002</v>
      </c>
      <c r="J2" s="208">
        <v>140.488</v>
      </c>
      <c r="K2" s="208">
        <v>175.79599999999994</v>
      </c>
      <c r="L2" s="68">
        <v>605.449</v>
      </c>
      <c r="M2" s="208">
        <v>174.199</v>
      </c>
      <c r="N2" s="208">
        <v>167.579</v>
      </c>
      <c r="O2" s="208">
        <v>185.59899999999993</v>
      </c>
      <c r="P2" s="208">
        <v>212.94500000000005</v>
      </c>
      <c r="Q2" s="68">
        <v>740.322</v>
      </c>
      <c r="R2" s="208">
        <v>196.253</v>
      </c>
      <c r="S2" s="208">
        <v>204.096</v>
      </c>
      <c r="T2" s="208">
        <v>219.377</v>
      </c>
      <c r="U2" s="208">
        <v>212.25600000000003</v>
      </c>
      <c r="V2" s="68">
        <v>831.982</v>
      </c>
      <c r="W2" s="208">
        <v>195.575</v>
      </c>
      <c r="X2" s="208">
        <v>190.59300000000002</v>
      </c>
      <c r="Y2" s="208">
        <v>200.92600000000004</v>
      </c>
      <c r="Z2" s="208">
        <v>148.25799999999992</v>
      </c>
      <c r="AA2" s="68">
        <v>735.352</v>
      </c>
      <c r="AB2" s="208">
        <v>183.525</v>
      </c>
      <c r="AC2" s="208">
        <v>178.43800000000002</v>
      </c>
      <c r="AD2" s="208">
        <v>164.89600000000002</v>
      </c>
      <c r="AE2" s="208">
        <v>180.848</v>
      </c>
      <c r="AF2" s="68">
        <v>707.707</v>
      </c>
      <c r="AG2" s="208">
        <v>167.046</v>
      </c>
      <c r="AH2" s="208">
        <v>205.38</v>
      </c>
      <c r="AI2" s="208">
        <v>216.11500000000007</v>
      </c>
      <c r="AJ2" s="208">
        <v>231.13399999999984</v>
      </c>
      <c r="AK2" s="68">
        <v>819.675</v>
      </c>
      <c r="AL2" s="208">
        <v>234.076</v>
      </c>
      <c r="AM2" s="208">
        <v>319.61</v>
      </c>
      <c r="AN2" s="208">
        <v>233.385</v>
      </c>
      <c r="AO2" s="175"/>
    </row>
    <row r="3" spans="1:41" ht="15.6">
      <c r="A3" s="19" t="s">
        <v>27</v>
      </c>
      <c r="B3" s="19"/>
      <c r="C3" s="211">
        <f>C8-(C2+C4+C5+C6+C7)</f>
        <v>4.696000000000005</v>
      </c>
      <c r="D3" s="211">
        <f aca="true" t="shared" si="0" ref="D3:L3">D8-(D2+D4+D5+D6+D7)</f>
        <v>3.530113277941112</v>
      </c>
      <c r="E3" s="211">
        <f t="shared" si="0"/>
        <v>4.092871614956238</v>
      </c>
      <c r="F3" s="211">
        <f t="shared" si="0"/>
        <v>4.1810487819002375</v>
      </c>
      <c r="G3" s="58">
        <f t="shared" si="0"/>
        <v>16.500033674797635</v>
      </c>
      <c r="H3" s="211">
        <f t="shared" si="0"/>
        <v>3.542999999999985</v>
      </c>
      <c r="I3" s="211">
        <f t="shared" si="0"/>
        <v>4.403999999999989</v>
      </c>
      <c r="J3" s="211">
        <f t="shared" si="0"/>
        <v>2.210000000000001</v>
      </c>
      <c r="K3" s="211">
        <f t="shared" si="0"/>
        <v>4.102000000000039</v>
      </c>
      <c r="L3" s="58">
        <f t="shared" si="0"/>
        <v>14.259</v>
      </c>
      <c r="M3" s="211">
        <v>4.711999999999989</v>
      </c>
      <c r="N3" s="211">
        <v>3.1909999999999883</v>
      </c>
      <c r="O3" s="211">
        <v>1.687000000000026</v>
      </c>
      <c r="P3" s="211">
        <v>2.4979999999999762</v>
      </c>
      <c r="Q3" s="58">
        <v>12.088000000000022</v>
      </c>
      <c r="R3" s="211">
        <v>3.7890000000000086</v>
      </c>
      <c r="S3" s="211">
        <v>4.8799999999999955</v>
      </c>
      <c r="T3" s="211">
        <v>6.662999999999997</v>
      </c>
      <c r="U3" s="211">
        <v>-3.8789999999999623</v>
      </c>
      <c r="V3" s="58">
        <v>11.452999999999975</v>
      </c>
      <c r="W3" s="211">
        <v>3.102000000000011</v>
      </c>
      <c r="X3" s="211">
        <v>4.003999999999955</v>
      </c>
      <c r="Y3" s="211">
        <v>5.474278999999967</v>
      </c>
      <c r="Z3" s="211">
        <v>6.580721000000096</v>
      </c>
      <c r="AA3" s="58">
        <v>19.161000000000016</v>
      </c>
      <c r="AB3" s="211">
        <v>0.240000000000002</v>
      </c>
      <c r="AC3" s="211">
        <v>4.343999999999937</v>
      </c>
      <c r="AD3" s="211">
        <v>2.87999999999996</v>
      </c>
      <c r="AE3" s="211">
        <v>9.99400000000017</v>
      </c>
      <c r="AF3" s="58">
        <v>17.45800000000007</v>
      </c>
      <c r="AG3" s="211">
        <v>5.0990000000000215</v>
      </c>
      <c r="AH3" s="211">
        <v>6.216999999999981</v>
      </c>
      <c r="AI3" s="211">
        <v>2.655999999999935</v>
      </c>
      <c r="AJ3" s="211">
        <v>18.665000000000035</v>
      </c>
      <c r="AK3" s="58">
        <v>32.63699999999997</v>
      </c>
      <c r="AL3" s="211">
        <v>4.993000000000023</v>
      </c>
      <c r="AM3" s="211">
        <v>6.407000000000053</v>
      </c>
      <c r="AN3" s="211">
        <v>9.696999999999875</v>
      </c>
      <c r="AO3" s="175"/>
    </row>
    <row r="4" spans="1:41" s="135" customFormat="1" ht="15.6">
      <c r="A4" s="1" t="s">
        <v>111</v>
      </c>
      <c r="B4" s="19"/>
      <c r="C4" s="211">
        <v>0</v>
      </c>
      <c r="D4" s="211">
        <v>0</v>
      </c>
      <c r="E4" s="211">
        <v>0</v>
      </c>
      <c r="F4" s="211">
        <v>0</v>
      </c>
      <c r="G4" s="58">
        <v>0</v>
      </c>
      <c r="H4" s="211">
        <v>2.4</v>
      </c>
      <c r="I4" s="211">
        <v>1</v>
      </c>
      <c r="J4" s="211">
        <v>0.5</v>
      </c>
      <c r="K4" s="211">
        <v>-3</v>
      </c>
      <c r="L4" s="58">
        <v>0.8999999999999999</v>
      </c>
      <c r="M4" s="211">
        <v>-2.769</v>
      </c>
      <c r="N4" s="211">
        <v>-0.4079999999999999</v>
      </c>
      <c r="O4" s="211">
        <v>1.309</v>
      </c>
      <c r="P4" s="211">
        <v>1.403</v>
      </c>
      <c r="Q4" s="58">
        <v>-0.4650000000000001</v>
      </c>
      <c r="R4" s="211">
        <v>3.042</v>
      </c>
      <c r="S4" s="211">
        <v>2.1180000000000003</v>
      </c>
      <c r="T4" s="211">
        <v>0.16999999999999993</v>
      </c>
      <c r="U4" s="211">
        <v>-1.596</v>
      </c>
      <c r="V4" s="58">
        <v>3.734</v>
      </c>
      <c r="W4" s="211">
        <v>-5.826</v>
      </c>
      <c r="X4" s="211">
        <v>-8.888000000000002</v>
      </c>
      <c r="Y4" s="211">
        <v>-8.749</v>
      </c>
      <c r="Z4" s="211">
        <v>-6.5859999999999985</v>
      </c>
      <c r="AA4" s="58">
        <v>-30.049</v>
      </c>
      <c r="AB4" s="211">
        <v>-4.514</v>
      </c>
      <c r="AC4" s="211">
        <v>-5.0040000000000004</v>
      </c>
      <c r="AD4" s="211">
        <v>-0.3439999999999994</v>
      </c>
      <c r="AE4" s="211">
        <v>0.5180000000000007</v>
      </c>
      <c r="AF4" s="58">
        <v>-9.344</v>
      </c>
      <c r="AG4" s="211">
        <v>2.058</v>
      </c>
      <c r="AH4" s="211">
        <v>-13.025</v>
      </c>
      <c r="AI4" s="211">
        <v>-30.918</v>
      </c>
      <c r="AJ4" s="211">
        <v>-46.280999999999985</v>
      </c>
      <c r="AK4" s="58">
        <v>-88.166</v>
      </c>
      <c r="AL4" s="211">
        <v>-3.662</v>
      </c>
      <c r="AM4" s="211">
        <v>-7.651000000000001</v>
      </c>
      <c r="AN4" s="211">
        <v>-5.226999999999999</v>
      </c>
      <c r="AO4" s="175"/>
    </row>
    <row r="5" spans="1:41" ht="15.6">
      <c r="A5" s="1" t="s">
        <v>168</v>
      </c>
      <c r="B5" s="5"/>
      <c r="C5" s="204">
        <v>-69.33800000000001</v>
      </c>
      <c r="D5" s="204">
        <v>-65.083</v>
      </c>
      <c r="E5" s="204">
        <v>-65.54599999999996</v>
      </c>
      <c r="F5" s="204">
        <v>-68.21600000000001</v>
      </c>
      <c r="G5" s="58">
        <v>-268.183</v>
      </c>
      <c r="H5" s="204">
        <v>-67.621</v>
      </c>
      <c r="I5" s="204">
        <v>-67.238</v>
      </c>
      <c r="J5" s="204">
        <v>-58.354</v>
      </c>
      <c r="K5" s="204">
        <v>-73.93099999999998</v>
      </c>
      <c r="L5" s="58">
        <v>-267.14399999999995</v>
      </c>
      <c r="M5" s="204">
        <v>-75.667</v>
      </c>
      <c r="N5" s="204">
        <v>-68.269</v>
      </c>
      <c r="O5" s="204">
        <v>-68.457</v>
      </c>
      <c r="P5" s="204">
        <v>-78.34199999999998</v>
      </c>
      <c r="Q5" s="58">
        <v>-290.735</v>
      </c>
      <c r="R5" s="204">
        <v>-74.251</v>
      </c>
      <c r="S5" s="204">
        <v>-74.35099999999998</v>
      </c>
      <c r="T5" s="204">
        <v>-71.24500000000002</v>
      </c>
      <c r="U5" s="204">
        <v>-73.06400000000001</v>
      </c>
      <c r="V5" s="58">
        <v>-292.911</v>
      </c>
      <c r="W5" s="204">
        <v>-72.407</v>
      </c>
      <c r="X5" s="204">
        <v>-73.12299999999999</v>
      </c>
      <c r="Y5" s="204">
        <v>-85.321</v>
      </c>
      <c r="Z5" s="204">
        <v>-73.655</v>
      </c>
      <c r="AA5" s="58">
        <v>-304.506</v>
      </c>
      <c r="AB5" s="204">
        <v>-91.644</v>
      </c>
      <c r="AC5" s="204">
        <v>-82.939</v>
      </c>
      <c r="AD5" s="204">
        <v>-79.168</v>
      </c>
      <c r="AE5" s="204">
        <v>-88.91499999999999</v>
      </c>
      <c r="AF5" s="58">
        <v>-342.666</v>
      </c>
      <c r="AG5" s="204">
        <v>-88.113</v>
      </c>
      <c r="AH5" s="204">
        <v>-81.71199999999999</v>
      </c>
      <c r="AI5" s="204">
        <v>-86.22700000000003</v>
      </c>
      <c r="AJ5" s="204">
        <v>-100.80099999999999</v>
      </c>
      <c r="AK5" s="58">
        <v>-356.853</v>
      </c>
      <c r="AL5" s="204">
        <v>-100.985</v>
      </c>
      <c r="AM5" s="204">
        <v>-131.49900000000002</v>
      </c>
      <c r="AN5" s="204">
        <v>-90.36399999999998</v>
      </c>
      <c r="AO5" s="175"/>
    </row>
    <row r="6" spans="1:41" ht="15.6">
      <c r="A6" s="1" t="s">
        <v>31</v>
      </c>
      <c r="B6" s="5"/>
      <c r="C6" s="204">
        <v>-16.812</v>
      </c>
      <c r="D6" s="204">
        <v>-13.243</v>
      </c>
      <c r="E6" s="204">
        <v>-15.966</v>
      </c>
      <c r="F6" s="204">
        <v>-16.505</v>
      </c>
      <c r="G6" s="58">
        <v>-62.526</v>
      </c>
      <c r="H6" s="204">
        <v>-17.471</v>
      </c>
      <c r="I6" s="204">
        <v>-17.555</v>
      </c>
      <c r="J6" s="204">
        <v>-16.447</v>
      </c>
      <c r="K6" s="204">
        <v>-16.955</v>
      </c>
      <c r="L6" s="58">
        <v>-68.428</v>
      </c>
      <c r="M6" s="204">
        <v>-15.802999999999999</v>
      </c>
      <c r="N6" s="204">
        <v>-18.039</v>
      </c>
      <c r="O6" s="204">
        <v>-18.915</v>
      </c>
      <c r="P6" s="204">
        <v>-21.609</v>
      </c>
      <c r="Q6" s="58">
        <v>-74.366</v>
      </c>
      <c r="R6" s="204">
        <v>-17.868</v>
      </c>
      <c r="S6" s="204">
        <v>-19.112000000000002</v>
      </c>
      <c r="T6" s="204">
        <v>-21.286999999999992</v>
      </c>
      <c r="U6" s="204">
        <v>-19.40500000000001</v>
      </c>
      <c r="V6" s="58">
        <v>-77.672</v>
      </c>
      <c r="W6" s="204">
        <v>-22.748</v>
      </c>
      <c r="X6" s="204">
        <v>-23.124</v>
      </c>
      <c r="Y6" s="204">
        <v>-25.354</v>
      </c>
      <c r="Z6" s="204">
        <v>-21.02799999999999</v>
      </c>
      <c r="AA6" s="58">
        <v>-92.25399999999999</v>
      </c>
      <c r="AB6" s="204">
        <v>-21.919</v>
      </c>
      <c r="AC6" s="204">
        <v>-23.554999999999996</v>
      </c>
      <c r="AD6" s="204">
        <v>-21.616000000000007</v>
      </c>
      <c r="AE6" s="204">
        <v>-25.285000000000004</v>
      </c>
      <c r="AF6" s="58">
        <v>-92.375</v>
      </c>
      <c r="AG6" s="204">
        <v>-18.738</v>
      </c>
      <c r="AH6" s="204">
        <v>-21.841</v>
      </c>
      <c r="AI6" s="204">
        <v>-21.642000000000003</v>
      </c>
      <c r="AJ6" s="204">
        <v>-21.950999999999993</v>
      </c>
      <c r="AK6" s="58">
        <v>-84.172</v>
      </c>
      <c r="AL6" s="204">
        <v>-22.464000000000002</v>
      </c>
      <c r="AM6" s="204">
        <v>-22.831692</v>
      </c>
      <c r="AN6" s="204">
        <v>-22.569307999999996</v>
      </c>
      <c r="AO6" s="175"/>
    </row>
    <row r="7" spans="1:41" ht="15.6">
      <c r="A7" s="1" t="s">
        <v>26</v>
      </c>
      <c r="B7" s="5"/>
      <c r="C7" s="204">
        <v>-40.38</v>
      </c>
      <c r="D7" s="204">
        <v>-39.296</v>
      </c>
      <c r="E7" s="204">
        <v>-43.651</v>
      </c>
      <c r="F7" s="204">
        <v>-34.592</v>
      </c>
      <c r="G7" s="58">
        <v>-157.91899999999998</v>
      </c>
      <c r="H7" s="204">
        <v>-37.646</v>
      </c>
      <c r="I7" s="204">
        <v>-39.775</v>
      </c>
      <c r="J7" s="204">
        <v>-38.201</v>
      </c>
      <c r="K7" s="204">
        <v>-43.846</v>
      </c>
      <c r="L7" s="58">
        <v>-159.468</v>
      </c>
      <c r="M7" s="204">
        <v>-43.873</v>
      </c>
      <c r="N7" s="204">
        <v>-36.952999999999996</v>
      </c>
      <c r="O7" s="204">
        <v>-41.45299999999999</v>
      </c>
      <c r="P7" s="204">
        <v>-48.540000000000006</v>
      </c>
      <c r="Q7" s="58">
        <v>-170.819</v>
      </c>
      <c r="R7" s="204">
        <v>-46.091</v>
      </c>
      <c r="S7" s="204">
        <v>-47.754999999999995</v>
      </c>
      <c r="T7" s="204">
        <v>-54.825999999999965</v>
      </c>
      <c r="U7" s="204">
        <v>-37.037000000000035</v>
      </c>
      <c r="V7" s="58">
        <v>-185.709</v>
      </c>
      <c r="W7" s="204">
        <v>-45.69800000000001</v>
      </c>
      <c r="X7" s="204">
        <v>-49.16299999999998</v>
      </c>
      <c r="Y7" s="204">
        <v>-52.756279000000035</v>
      </c>
      <c r="Z7" s="204">
        <v>-53.08272099999999</v>
      </c>
      <c r="AA7" s="58">
        <v>-200.70000000000002</v>
      </c>
      <c r="AB7" s="204">
        <v>-48.916</v>
      </c>
      <c r="AC7" s="204">
        <v>-52.32600000000001</v>
      </c>
      <c r="AD7" s="204">
        <v>-52.92899999999999</v>
      </c>
      <c r="AE7" s="204">
        <v>-53.00000000000003</v>
      </c>
      <c r="AF7" s="58">
        <v>-207.17100000000002</v>
      </c>
      <c r="AG7" s="204">
        <v>-50.592000000000006</v>
      </c>
      <c r="AH7" s="204">
        <v>-52.841</v>
      </c>
      <c r="AI7" s="204">
        <v>-53.121999999999964</v>
      </c>
      <c r="AJ7" s="204">
        <v>-59.733000000000025</v>
      </c>
      <c r="AK7" s="58">
        <v>-216.288</v>
      </c>
      <c r="AL7" s="204">
        <v>-65.497</v>
      </c>
      <c r="AM7" s="204">
        <v>-62.11900000000001</v>
      </c>
      <c r="AN7" s="204">
        <v>-65.79599999999999</v>
      </c>
      <c r="AO7" s="175"/>
    </row>
    <row r="8" spans="1:40" ht="15.6">
      <c r="A8" s="36" t="s">
        <v>53</v>
      </c>
      <c r="B8" s="24"/>
      <c r="C8" s="209">
        <v>34.441</v>
      </c>
      <c r="D8" s="209">
        <v>42.83411327794111</v>
      </c>
      <c r="E8" s="209">
        <v>52.47087161495627</v>
      </c>
      <c r="F8" s="209">
        <v>62.039048781900284</v>
      </c>
      <c r="G8" s="69">
        <v>191.78503367479766</v>
      </c>
      <c r="H8" s="209">
        <v>33.368</v>
      </c>
      <c r="I8" s="209">
        <v>19.838</v>
      </c>
      <c r="J8" s="209">
        <v>30.195999999999998</v>
      </c>
      <c r="K8" s="209">
        <v>42.166</v>
      </c>
      <c r="L8" s="69">
        <v>125.568</v>
      </c>
      <c r="M8" s="209">
        <v>40.799</v>
      </c>
      <c r="N8" s="209">
        <v>47.101000000000006</v>
      </c>
      <c r="O8" s="209">
        <v>59.76999999999998</v>
      </c>
      <c r="P8" s="209">
        <v>68.35500000000002</v>
      </c>
      <c r="Q8" s="69">
        <v>216.025</v>
      </c>
      <c r="R8" s="209">
        <v>64.874</v>
      </c>
      <c r="S8" s="209">
        <v>69.876</v>
      </c>
      <c r="T8" s="209">
        <v>78.852</v>
      </c>
      <c r="U8" s="209">
        <v>77.275</v>
      </c>
      <c r="V8" s="69">
        <v>290.877</v>
      </c>
      <c r="W8" s="209">
        <v>51.998</v>
      </c>
      <c r="X8" s="209">
        <v>40.299</v>
      </c>
      <c r="Y8" s="209">
        <v>34.219999999999985</v>
      </c>
      <c r="Z8" s="209">
        <v>0.4870000000000232</v>
      </c>
      <c r="AA8" s="69">
        <v>127.004</v>
      </c>
      <c r="AB8" s="209">
        <v>16.772</v>
      </c>
      <c r="AC8" s="209">
        <v>18.958</v>
      </c>
      <c r="AD8" s="209">
        <v>13.719000000000001</v>
      </c>
      <c r="AE8" s="209">
        <v>24.159999999999997</v>
      </c>
      <c r="AF8" s="69">
        <v>73.609</v>
      </c>
      <c r="AG8" s="209">
        <v>16.76</v>
      </c>
      <c r="AH8" s="209">
        <v>42.178</v>
      </c>
      <c r="AI8" s="209">
        <v>26.861999999999995</v>
      </c>
      <c r="AJ8" s="209">
        <v>21.033</v>
      </c>
      <c r="AK8" s="69">
        <v>106.833</v>
      </c>
      <c r="AL8" s="209">
        <v>46.461</v>
      </c>
      <c r="AM8" s="209">
        <v>101.91630800000003</v>
      </c>
      <c r="AN8" s="209">
        <v>59.12569199999996</v>
      </c>
    </row>
    <row r="9" spans="1:40" ht="15.6">
      <c r="A9" s="37" t="s">
        <v>39</v>
      </c>
      <c r="B9" s="86"/>
      <c r="C9" s="210">
        <v>0.22038713805791074</v>
      </c>
      <c r="D9" s="210">
        <v>0.27295740207448804</v>
      </c>
      <c r="E9" s="210">
        <v>0.3023543232720583</v>
      </c>
      <c r="F9" s="210">
        <v>0.35016480565047475</v>
      </c>
      <c r="G9" s="70">
        <v>0.28887073106686817</v>
      </c>
      <c r="H9" s="210">
        <v>0.22221186310875515</v>
      </c>
      <c r="I9" s="210">
        <v>0.14271737097307952</v>
      </c>
      <c r="J9" s="210">
        <v>0.21493650703262912</v>
      </c>
      <c r="K9" s="210">
        <v>0.2398575621743385</v>
      </c>
      <c r="L9" s="70">
        <v>0.20739649417209377</v>
      </c>
      <c r="M9" s="210">
        <v>0.2342091516024776</v>
      </c>
      <c r="N9" s="210">
        <v>0.2810674368506794</v>
      </c>
      <c r="O9" s="210">
        <v>0.32203837305157895</v>
      </c>
      <c r="P9" s="210">
        <v>0.320998379863345</v>
      </c>
      <c r="Q9" s="70">
        <v>0.29179870380726225</v>
      </c>
      <c r="R9" s="210">
        <v>0.3203721726546856</v>
      </c>
      <c r="S9" s="210">
        <v>0.3325689871433053</v>
      </c>
      <c r="T9" s="210">
        <v>0.33800717486336296</v>
      </c>
      <c r="U9" s="210">
        <v>-0.641328991935189</v>
      </c>
      <c r="V9" s="70">
        <v>0.3496193427261648</v>
      </c>
      <c r="W9" s="210">
        <v>0.2658724274574971</v>
      </c>
      <c r="X9" s="210">
        <v>0.21144008436826114</v>
      </c>
      <c r="Y9" s="210">
        <v>0.1703114579496928</v>
      </c>
      <c r="Z9" s="210">
        <v>0.003284814310189153</v>
      </c>
      <c r="AA9" s="70">
        <v>0.1727118441236306</v>
      </c>
      <c r="AB9" s="210">
        <v>0.09138809426508648</v>
      </c>
      <c r="AC9" s="210">
        <v>0.10624418565552178</v>
      </c>
      <c r="AD9" s="210">
        <v>-0.10377604893660687</v>
      </c>
      <c r="AE9" s="210">
        <v>0.010154327057674037</v>
      </c>
      <c r="AF9" s="70">
        <v>0.10401055804167543</v>
      </c>
      <c r="AG9" s="210">
        <v>0.1003316451755804</v>
      </c>
      <c r="AH9" s="210">
        <v>0.20536566364787223</v>
      </c>
      <c r="AI9" s="210">
        <v>-0.15991307289086681</v>
      </c>
      <c r="AJ9" s="210">
        <v>-0.015448432107899202</v>
      </c>
      <c r="AK9" s="70">
        <v>0.13033580382468662</v>
      </c>
      <c r="AL9" s="210">
        <v>0.19848681624771441</v>
      </c>
      <c r="AM9" s="210">
        <v>0.3188770939582617</v>
      </c>
      <c r="AN9" s="210">
        <v>0.25333972620348333</v>
      </c>
    </row>
    <row r="10" spans="1:41" ht="15.6">
      <c r="A10" s="16" t="s">
        <v>28</v>
      </c>
      <c r="B10" s="46"/>
      <c r="C10" s="202">
        <v>-13.959999999999999</v>
      </c>
      <c r="D10" s="202">
        <v>-13.279</v>
      </c>
      <c r="E10" s="202">
        <v>-15.7</v>
      </c>
      <c r="F10" s="202">
        <v>-16.043999999999997</v>
      </c>
      <c r="G10" s="71">
        <v>-58.983</v>
      </c>
      <c r="H10" s="202">
        <v>-13.513</v>
      </c>
      <c r="I10" s="202">
        <v>-12.357999999999999</v>
      </c>
      <c r="J10" s="202">
        <v>-28.278000000000006</v>
      </c>
      <c r="K10" s="202">
        <v>-15.578999999999994</v>
      </c>
      <c r="L10" s="71">
        <v>-69.728</v>
      </c>
      <c r="M10" s="202">
        <v>-16.316</v>
      </c>
      <c r="N10" s="202">
        <v>-16.301</v>
      </c>
      <c r="O10" s="202">
        <v>-17.691000000000003</v>
      </c>
      <c r="P10" s="202">
        <v>-20.104000000000006</v>
      </c>
      <c r="Q10" s="71">
        <v>-70.412</v>
      </c>
      <c r="R10" s="202">
        <v>-17.314</v>
      </c>
      <c r="S10" s="202">
        <v>-17.011000000000003</v>
      </c>
      <c r="T10" s="202">
        <v>-17.613</v>
      </c>
      <c r="U10" s="202">
        <v>-17.89099999999999</v>
      </c>
      <c r="V10" s="71">
        <v>-69.829</v>
      </c>
      <c r="W10" s="202">
        <v>-20.225</v>
      </c>
      <c r="X10" s="202">
        <v>-20.021</v>
      </c>
      <c r="Y10" s="202">
        <v>-22.693999999999996</v>
      </c>
      <c r="Z10" s="202">
        <v>-20.045</v>
      </c>
      <c r="AA10" s="71">
        <v>-82.985</v>
      </c>
      <c r="AB10" s="202">
        <v>-22.932</v>
      </c>
      <c r="AC10" s="202">
        <v>-24.663</v>
      </c>
      <c r="AD10" s="202">
        <v>-24.658</v>
      </c>
      <c r="AE10" s="202">
        <v>-24.826999999999998</v>
      </c>
      <c r="AF10" s="71">
        <v>-97.08</v>
      </c>
      <c r="AG10" s="202">
        <v>-22.16</v>
      </c>
      <c r="AH10" s="202">
        <v>-22.110000000000003</v>
      </c>
      <c r="AI10" s="202">
        <v>-19.313</v>
      </c>
      <c r="AJ10" s="202">
        <v>-18.31400000000001</v>
      </c>
      <c r="AK10" s="71">
        <v>-81.897</v>
      </c>
      <c r="AL10" s="202">
        <v>-19.285</v>
      </c>
      <c r="AM10" s="202">
        <v>-20.621</v>
      </c>
      <c r="AN10" s="202">
        <v>-26.537000000000003</v>
      </c>
      <c r="AO10" s="175"/>
    </row>
    <row r="11" spans="1:41" ht="15.6">
      <c r="A11" s="16" t="s">
        <v>4</v>
      </c>
      <c r="B11" s="46"/>
      <c r="C11" s="202">
        <v>-14.591</v>
      </c>
      <c r="D11" s="202">
        <v>9.993</v>
      </c>
      <c r="E11" s="202">
        <v>-1.9350000000000005</v>
      </c>
      <c r="F11" s="202">
        <v>-1.6470000000000002</v>
      </c>
      <c r="G11" s="71">
        <v>-8.18</v>
      </c>
      <c r="H11" s="202">
        <v>-1.909</v>
      </c>
      <c r="I11" s="202">
        <v>-1.9879999999999998</v>
      </c>
      <c r="J11" s="202">
        <v>-1.1030000000000004</v>
      </c>
      <c r="K11" s="202">
        <v>-2.151</v>
      </c>
      <c r="L11" s="71">
        <v>-7.151</v>
      </c>
      <c r="M11" s="202">
        <v>-1.299</v>
      </c>
      <c r="N11" s="202">
        <v>-1.392</v>
      </c>
      <c r="O11" s="202">
        <v>-0.8890000000000002</v>
      </c>
      <c r="P11" s="202">
        <v>-1.4450000000000003</v>
      </c>
      <c r="Q11" s="71">
        <v>-5.025</v>
      </c>
      <c r="R11" s="202">
        <v>-1.931</v>
      </c>
      <c r="S11" s="202">
        <v>-1.6179999999999999</v>
      </c>
      <c r="T11" s="202">
        <v>-0.6810000000000005</v>
      </c>
      <c r="U11" s="202">
        <v>-1.5909999999999993</v>
      </c>
      <c r="V11" s="71">
        <v>-5.821</v>
      </c>
      <c r="W11" s="202">
        <v>-2.185</v>
      </c>
      <c r="X11" s="202">
        <v>-2.371</v>
      </c>
      <c r="Y11" s="202">
        <v>-1.9610000000000003</v>
      </c>
      <c r="Z11" s="202">
        <v>-2.8199999999999994</v>
      </c>
      <c r="AA11" s="71">
        <v>-9.337</v>
      </c>
      <c r="AB11" s="202">
        <v>-3.607</v>
      </c>
      <c r="AC11" s="202">
        <v>-3.2719999999999994</v>
      </c>
      <c r="AD11" s="202">
        <v>-0.7710000000000008</v>
      </c>
      <c r="AE11" s="202">
        <v>-2.4130000000000003</v>
      </c>
      <c r="AF11" s="71">
        <v>-10.063</v>
      </c>
      <c r="AG11" s="202">
        <v>-3.119</v>
      </c>
      <c r="AH11" s="202">
        <v>-3.4229999999999996</v>
      </c>
      <c r="AI11" s="202">
        <v>-2.1180000000000008</v>
      </c>
      <c r="AJ11" s="202">
        <v>-2.9</v>
      </c>
      <c r="AK11" s="71">
        <v>-11.56</v>
      </c>
      <c r="AL11" s="202">
        <v>-1.72</v>
      </c>
      <c r="AM11" s="202">
        <v>-2.258</v>
      </c>
      <c r="AN11" s="202">
        <v>-1.2080000000000002</v>
      </c>
      <c r="AO11" s="175"/>
    </row>
    <row r="12" spans="1:41" ht="15.6">
      <c r="A12" s="16" t="s">
        <v>29</v>
      </c>
      <c r="B12" s="46"/>
      <c r="C12" s="202">
        <v>12.301</v>
      </c>
      <c r="D12" s="202">
        <v>-12.104</v>
      </c>
      <c r="E12" s="202">
        <v>3.2479999999999993</v>
      </c>
      <c r="F12" s="202">
        <v>5.167150505660672</v>
      </c>
      <c r="G12" s="71">
        <v>8.612150505660672</v>
      </c>
      <c r="H12" s="202">
        <v>-0.075</v>
      </c>
      <c r="I12" s="202">
        <v>0.376</v>
      </c>
      <c r="J12" s="202">
        <v>19.311999999999998</v>
      </c>
      <c r="K12" s="202">
        <v>4.420999999999999</v>
      </c>
      <c r="L12" s="71">
        <v>24.034</v>
      </c>
      <c r="M12" s="202">
        <v>1.903</v>
      </c>
      <c r="N12" s="202">
        <v>2.203</v>
      </c>
      <c r="O12" s="202">
        <v>1.4859999999999998</v>
      </c>
      <c r="P12" s="202">
        <v>3.468000000000001</v>
      </c>
      <c r="Q12" s="71">
        <v>9.06</v>
      </c>
      <c r="R12" s="202">
        <v>2.328</v>
      </c>
      <c r="S12" s="202">
        <v>1.6960000000000002</v>
      </c>
      <c r="T12" s="202">
        <v>1.343</v>
      </c>
      <c r="U12" s="202">
        <v>4.673</v>
      </c>
      <c r="V12" s="71">
        <v>10.04</v>
      </c>
      <c r="W12" s="202">
        <v>0.636</v>
      </c>
      <c r="X12" s="202">
        <v>0.9780000000000001</v>
      </c>
      <c r="Y12" s="202">
        <v>0.3939999999999999</v>
      </c>
      <c r="Z12" s="202">
        <v>-0.17199999999999993</v>
      </c>
      <c r="AA12" s="71">
        <v>1.836</v>
      </c>
      <c r="AB12" s="202">
        <v>0.456</v>
      </c>
      <c r="AC12" s="202">
        <v>-0.030000000000000027</v>
      </c>
      <c r="AD12" s="202">
        <v>0.04899999999999999</v>
      </c>
      <c r="AE12" s="202">
        <v>-2.0900000000000003</v>
      </c>
      <c r="AF12" s="71">
        <v>-1.615</v>
      </c>
      <c r="AG12" s="202">
        <v>-0.499</v>
      </c>
      <c r="AH12" s="202">
        <v>-189.186</v>
      </c>
      <c r="AI12" s="202">
        <v>-1.6699999999999875</v>
      </c>
      <c r="AJ12" s="202">
        <v>-2.1440000000000055</v>
      </c>
      <c r="AK12" s="71">
        <v>-193.499</v>
      </c>
      <c r="AL12" s="202">
        <v>-0.741</v>
      </c>
      <c r="AM12" s="202">
        <v>-36.58</v>
      </c>
      <c r="AN12" s="202">
        <v>-1.6679999999999993</v>
      </c>
      <c r="AO12" s="175"/>
    </row>
    <row r="13" spans="1:41" ht="15.6">
      <c r="A13" s="16" t="s">
        <v>129</v>
      </c>
      <c r="B13" s="46"/>
      <c r="C13" s="202"/>
      <c r="D13" s="202"/>
      <c r="E13" s="202"/>
      <c r="F13" s="202"/>
      <c r="G13" s="71"/>
      <c r="H13" s="202"/>
      <c r="I13" s="202"/>
      <c r="J13" s="202"/>
      <c r="K13" s="202"/>
      <c r="L13" s="71"/>
      <c r="M13" s="202"/>
      <c r="N13" s="202"/>
      <c r="O13" s="202"/>
      <c r="P13" s="202"/>
      <c r="Q13" s="71"/>
      <c r="R13" s="202">
        <v>-2</v>
      </c>
      <c r="S13" s="202">
        <v>-2</v>
      </c>
      <c r="T13" s="202">
        <v>-2</v>
      </c>
      <c r="U13" s="202">
        <v>-9.7</v>
      </c>
      <c r="V13" s="71">
        <v>-15.7</v>
      </c>
      <c r="W13" s="202">
        <v>-1.05</v>
      </c>
      <c r="X13" s="202">
        <v>-1.05</v>
      </c>
      <c r="Y13" s="202">
        <v>-1.0499999999999998</v>
      </c>
      <c r="Z13" s="202">
        <v>-0.8500000000000001</v>
      </c>
      <c r="AA13" s="71">
        <v>-4</v>
      </c>
      <c r="AB13" s="202">
        <v>-1.25</v>
      </c>
      <c r="AC13" s="202">
        <v>-1.25</v>
      </c>
      <c r="AD13" s="202">
        <v>-1.25</v>
      </c>
      <c r="AE13" s="202">
        <v>-1.25</v>
      </c>
      <c r="AF13" s="71">
        <v>-5</v>
      </c>
      <c r="AG13" s="202">
        <v>-1.25</v>
      </c>
      <c r="AH13" s="202">
        <v>6.297</v>
      </c>
      <c r="AI13" s="202">
        <v>0</v>
      </c>
      <c r="AJ13" s="202">
        <v>-0.8099999999999996</v>
      </c>
      <c r="AK13" s="71">
        <v>4.237</v>
      </c>
      <c r="AL13" s="202">
        <v>-0.057</v>
      </c>
      <c r="AM13" s="202">
        <v>-0.064</v>
      </c>
      <c r="AN13" s="202">
        <v>0.121</v>
      </c>
      <c r="AO13" s="175"/>
    </row>
    <row r="14" spans="1:41" ht="15.6">
      <c r="A14" s="36" t="s">
        <v>3</v>
      </c>
      <c r="B14" s="24"/>
      <c r="C14" s="209">
        <v>18.191000000000003</v>
      </c>
      <c r="D14" s="209">
        <v>27.444113277941106</v>
      </c>
      <c r="E14" s="209">
        <v>38.08387161495629</v>
      </c>
      <c r="F14" s="209">
        <v>49.515199287560925</v>
      </c>
      <c r="G14" s="69">
        <v>133.23418418045833</v>
      </c>
      <c r="H14" s="209">
        <v>17.871</v>
      </c>
      <c r="I14" s="209">
        <v>5.868000000000002</v>
      </c>
      <c r="J14" s="209">
        <v>20.127</v>
      </c>
      <c r="K14" s="209">
        <v>28.857000000000003</v>
      </c>
      <c r="L14" s="69">
        <v>72.723</v>
      </c>
      <c r="M14" s="209">
        <v>25.087</v>
      </c>
      <c r="N14" s="209">
        <v>31.611</v>
      </c>
      <c r="O14" s="209">
        <v>42.675999999999995</v>
      </c>
      <c r="P14" s="209">
        <v>50.274</v>
      </c>
      <c r="Q14" s="69">
        <v>149.648</v>
      </c>
      <c r="R14" s="209">
        <v>45.957</v>
      </c>
      <c r="S14" s="209">
        <v>50.94300000000003</v>
      </c>
      <c r="T14" s="209">
        <v>59.90099999999997</v>
      </c>
      <c r="U14" s="209">
        <v>52.766000000000005</v>
      </c>
      <c r="V14" s="69">
        <v>209.567</v>
      </c>
      <c r="W14" s="209">
        <v>29.174</v>
      </c>
      <c r="X14" s="209">
        <v>17.835</v>
      </c>
      <c r="Y14" s="209">
        <v>8.908999999999985</v>
      </c>
      <c r="Z14" s="209">
        <v>-23.399999999999984</v>
      </c>
      <c r="AA14" s="69">
        <v>32.518</v>
      </c>
      <c r="AB14" s="209">
        <v>-10.561</v>
      </c>
      <c r="AC14" s="209">
        <v>-10.257000000000001</v>
      </c>
      <c r="AD14" s="209">
        <v>-12.910999999999998</v>
      </c>
      <c r="AE14" s="209">
        <v>-6.420000000000002</v>
      </c>
      <c r="AF14" s="69">
        <v>-40.149</v>
      </c>
      <c r="AG14" s="209">
        <v>-10.268</v>
      </c>
      <c r="AH14" s="209">
        <v>-166.244</v>
      </c>
      <c r="AI14" s="209">
        <v>3.7609999999999957</v>
      </c>
      <c r="AJ14" s="209">
        <v>-3.134999999999991</v>
      </c>
      <c r="AK14" s="69">
        <v>-175.886</v>
      </c>
      <c r="AL14" s="209">
        <v>24.658</v>
      </c>
      <c r="AM14" s="209">
        <v>42.39330800000002</v>
      </c>
      <c r="AN14" s="209">
        <v>29.833691999999985</v>
      </c>
      <c r="AO14" s="175"/>
    </row>
    <row r="15" spans="1:40" ht="15.6">
      <c r="A15" s="37" t="s">
        <v>40</v>
      </c>
      <c r="B15" s="86"/>
      <c r="C15" s="210">
        <v>0.11640377539593666</v>
      </c>
      <c r="D15" s="210">
        <v>0.1748856994885558</v>
      </c>
      <c r="E15" s="210">
        <v>0.21945172388632248</v>
      </c>
      <c r="F15" s="210">
        <v>0.27947688553748024</v>
      </c>
      <c r="G15" s="70">
        <v>0.2006801857780437</v>
      </c>
      <c r="H15" s="210">
        <v>0.1190106750664278</v>
      </c>
      <c r="I15" s="210">
        <v>0.04221521992489318</v>
      </c>
      <c r="J15" s="210">
        <v>0.14326490518763169</v>
      </c>
      <c r="K15" s="210">
        <v>0.16415049261644185</v>
      </c>
      <c r="L15" s="70">
        <v>0.12011416320780116</v>
      </c>
      <c r="M15" s="210">
        <v>0.14401345587517722</v>
      </c>
      <c r="N15" s="210">
        <v>0.1886334206553327</v>
      </c>
      <c r="O15" s="210">
        <v>0.2299365837100416</v>
      </c>
      <c r="P15" s="210">
        <v>0.23608913099626658</v>
      </c>
      <c r="Q15" s="70">
        <v>0.2021390692158277</v>
      </c>
      <c r="R15" s="210">
        <v>0.23417221647567174</v>
      </c>
      <c r="S15" s="210">
        <v>0.2496031279397932</v>
      </c>
      <c r="T15" s="210">
        <f>+T14/T2</f>
        <v>0.27305050210368437</v>
      </c>
      <c r="U15" s="210">
        <v>-0.5049369835389406</v>
      </c>
      <c r="V15" s="70">
        <v>0.25188886298020874</v>
      </c>
      <c r="W15" s="210">
        <v>0.14917039498913462</v>
      </c>
      <c r="X15" s="210">
        <v>0.2496031279397932</v>
      </c>
      <c r="Y15" s="210">
        <v>0.27305050210368437</v>
      </c>
      <c r="Z15" s="210">
        <v>-0.15783296685507694</v>
      </c>
      <c r="AA15" s="70">
        <v>0.044220998922964785</v>
      </c>
      <c r="AB15" s="210">
        <v>-0.05754529355673614</v>
      </c>
      <c r="AC15" s="210">
        <v>-0.05748215066297538</v>
      </c>
      <c r="AD15" s="210">
        <v>0.051008418256408256</v>
      </c>
      <c r="AE15" s="210">
        <v>0.007287921141675105</v>
      </c>
      <c r="AF15" s="70">
        <v>-0.05673110482162816</v>
      </c>
      <c r="AG15" s="210">
        <v>-0.06146809860756918</v>
      </c>
      <c r="AH15" s="210">
        <v>-0.8094459051514267</v>
      </c>
      <c r="AI15" s="210">
        <v>0.5773898482626074</v>
      </c>
      <c r="AJ15" s="210">
        <v>0.07894398652697987</v>
      </c>
      <c r="AK15" s="70">
        <v>-0.21458016896940862</v>
      </c>
      <c r="AL15" s="210">
        <v>0.10534185478220749</v>
      </c>
      <c r="AM15" s="210">
        <v>0.13264074340602613</v>
      </c>
      <c r="AN15" s="210">
        <v>0.12783037470274433</v>
      </c>
    </row>
    <row r="16" spans="1:41" ht="15.6">
      <c r="A16" s="17" t="s">
        <v>32</v>
      </c>
      <c r="B16" s="46"/>
      <c r="C16" s="202">
        <v>-7.512</v>
      </c>
      <c r="D16" s="202">
        <v>-8.841999999999999</v>
      </c>
      <c r="E16" s="202">
        <v>-8.677</v>
      </c>
      <c r="F16" s="202">
        <v>-28.543</v>
      </c>
      <c r="G16" s="71">
        <v>-53.574</v>
      </c>
      <c r="H16" s="202">
        <v>-4.956</v>
      </c>
      <c r="I16" s="202">
        <v>-4.986999999999999</v>
      </c>
      <c r="J16" s="202">
        <v>-4.874000000000001</v>
      </c>
      <c r="K16" s="202">
        <v>-5.262000000000001</v>
      </c>
      <c r="L16" s="71">
        <v>-20.079</v>
      </c>
      <c r="M16" s="202">
        <v>-4.965</v>
      </c>
      <c r="N16" s="202">
        <v>-5.105</v>
      </c>
      <c r="O16" s="202">
        <v>-5.274000000000001</v>
      </c>
      <c r="P16" s="202">
        <v>-6.415999999999997</v>
      </c>
      <c r="Q16" s="71">
        <v>-21.759999999999998</v>
      </c>
      <c r="R16" s="202">
        <v>-5.632</v>
      </c>
      <c r="S16" s="202">
        <v>-23.333</v>
      </c>
      <c r="T16" s="202">
        <v>-3.319000000000005</v>
      </c>
      <c r="U16" s="202">
        <v>-5.116000000000005</v>
      </c>
      <c r="V16" s="71">
        <v>-37.400000000000006</v>
      </c>
      <c r="W16" s="202">
        <v>-6.686999999999999</v>
      </c>
      <c r="X16" s="202">
        <v>-6.322000000000001</v>
      </c>
      <c r="Y16" s="202">
        <v>-5.951999999999998</v>
      </c>
      <c r="Z16" s="202">
        <v>-3.7580000000000027</v>
      </c>
      <c r="AA16" s="71">
        <v>-22.719</v>
      </c>
      <c r="AB16" s="202">
        <v>-6.102</v>
      </c>
      <c r="AC16" s="202">
        <v>-6.924999999999999</v>
      </c>
      <c r="AD16" s="202">
        <v>-7.661000000000003</v>
      </c>
      <c r="AE16" s="202">
        <v>-7.584999999999997</v>
      </c>
      <c r="AF16" s="71">
        <v>-28.273</v>
      </c>
      <c r="AG16" s="202">
        <v>-5.29</v>
      </c>
      <c r="AH16" s="202">
        <v>-4.614</v>
      </c>
      <c r="AI16" s="202">
        <v>-7.8439999999999985</v>
      </c>
      <c r="AJ16" s="202">
        <v>-3.763000000000001</v>
      </c>
      <c r="AK16" s="71">
        <v>-21.511</v>
      </c>
      <c r="AL16" s="202">
        <v>-5.502000000000001</v>
      </c>
      <c r="AM16" s="202">
        <v>-8.211</v>
      </c>
      <c r="AN16" s="202">
        <v>-5.628</v>
      </c>
      <c r="AO16" s="175"/>
    </row>
    <row r="17" spans="1:41" ht="15.6">
      <c r="A17" s="17" t="s">
        <v>10</v>
      </c>
      <c r="B17" s="46"/>
      <c r="C17" s="12">
        <v>2.42</v>
      </c>
      <c r="D17" s="202">
        <v>-0.7710000000000008</v>
      </c>
      <c r="E17" s="202">
        <v>-12.122999999999989</v>
      </c>
      <c r="F17" s="202">
        <v>-2.144999999999996</v>
      </c>
      <c r="G17" s="71">
        <v>-12.618999999999986</v>
      </c>
      <c r="H17" s="217">
        <v>-2.085</v>
      </c>
      <c r="I17" s="217">
        <v>0.897</v>
      </c>
      <c r="J17" s="217">
        <v>-0.36</v>
      </c>
      <c r="K17" s="217">
        <v>-0.306</v>
      </c>
      <c r="L17" s="94">
        <v>-1.854</v>
      </c>
      <c r="M17" s="217">
        <v>-1.152000000000001</v>
      </c>
      <c r="N17" s="217">
        <v>-2.294999999999998</v>
      </c>
      <c r="O17" s="217">
        <v>-0.11400000000000077</v>
      </c>
      <c r="P17" s="217">
        <v>-4.457000000000001</v>
      </c>
      <c r="Q17" s="94">
        <v>-8.018</v>
      </c>
      <c r="R17" s="217">
        <v>-0.2010000000000005</v>
      </c>
      <c r="S17" s="217">
        <v>1.4639999999999986</v>
      </c>
      <c r="T17" s="217">
        <v>-0.12999999999998124</v>
      </c>
      <c r="U17" s="217">
        <v>-0.06900000000000972</v>
      </c>
      <c r="V17" s="94">
        <v>1.0640000000000072</v>
      </c>
      <c r="W17" s="217">
        <v>1.254999999999999</v>
      </c>
      <c r="X17" s="217">
        <v>-0.6979999999999986</v>
      </c>
      <c r="Y17" s="217">
        <v>1.7329999999999988</v>
      </c>
      <c r="Z17" s="217">
        <v>-0.9839999999999982</v>
      </c>
      <c r="AA17" s="94">
        <v>1.306000000000001</v>
      </c>
      <c r="AB17" s="217">
        <v>0.9640000000000004</v>
      </c>
      <c r="AC17" s="217">
        <v>-0.4660000000000011</v>
      </c>
      <c r="AD17" s="217">
        <v>-0.7929999999999975</v>
      </c>
      <c r="AE17" s="217">
        <v>32.078</v>
      </c>
      <c r="AF17" s="94">
        <v>31.783</v>
      </c>
      <c r="AG17" s="217">
        <v>1.516</v>
      </c>
      <c r="AH17" s="217">
        <v>-0.4039999999999999</v>
      </c>
      <c r="AI17" s="217">
        <v>2.3199999999999967</v>
      </c>
      <c r="AJ17" s="217">
        <v>1.4330000000000016</v>
      </c>
      <c r="AK17" s="94">
        <v>4.864999999999998</v>
      </c>
      <c r="AL17" s="217">
        <v>0.7120000000000006</v>
      </c>
      <c r="AM17" s="217">
        <v>1.644000000000001</v>
      </c>
      <c r="AN17" s="217">
        <v>1.4299999999999997</v>
      </c>
      <c r="AO17" s="175"/>
    </row>
    <row r="18" spans="1:41" ht="15.6">
      <c r="A18" s="28" t="s">
        <v>12</v>
      </c>
      <c r="B18" s="24"/>
      <c r="C18" s="207">
        <v>13.094000000000001</v>
      </c>
      <c r="D18" s="207">
        <v>17.831113277941107</v>
      </c>
      <c r="E18" s="207">
        <v>17.2888716149563</v>
      </c>
      <c r="F18" s="207">
        <v>18.827199287560937</v>
      </c>
      <c r="G18" s="59">
        <v>67.04118418045834</v>
      </c>
      <c r="H18" s="207">
        <v>10.824</v>
      </c>
      <c r="I18" s="207">
        <v>1.778</v>
      </c>
      <c r="J18" s="207">
        <v>14.893</v>
      </c>
      <c r="K18" s="207">
        <v>23.289</v>
      </c>
      <c r="L18" s="59">
        <v>50.784</v>
      </c>
      <c r="M18" s="207">
        <v>18.97</v>
      </c>
      <c r="N18" s="207">
        <v>24.211</v>
      </c>
      <c r="O18" s="207">
        <v>37.288</v>
      </c>
      <c r="P18" s="207">
        <v>39.40100000000001</v>
      </c>
      <c r="Q18" s="59">
        <v>119.87</v>
      </c>
      <c r="R18" s="207">
        <v>40.124</v>
      </c>
      <c r="S18" s="207">
        <v>29.074000000000034</v>
      </c>
      <c r="T18" s="207">
        <v>56.451999999999984</v>
      </c>
      <c r="U18" s="207">
        <v>47.580999999999975</v>
      </c>
      <c r="V18" s="59">
        <v>173.231</v>
      </c>
      <c r="W18" s="207">
        <v>23.742</v>
      </c>
      <c r="X18" s="207">
        <v>10.815000000000001</v>
      </c>
      <c r="Y18" s="207">
        <v>4.6899999999999835</v>
      </c>
      <c r="Z18" s="207">
        <v>-28.143999999999984</v>
      </c>
      <c r="AA18" s="59">
        <v>11.103</v>
      </c>
      <c r="AB18" s="207">
        <v>-15.707</v>
      </c>
      <c r="AC18" s="207">
        <v>-17.637999999999998</v>
      </c>
      <c r="AD18" s="207">
        <v>-21.384999999999998</v>
      </c>
      <c r="AE18" s="207">
        <v>18.073</v>
      </c>
      <c r="AF18" s="59">
        <v>-36.657</v>
      </c>
      <c r="AG18" s="207">
        <v>-14.038</v>
      </c>
      <c r="AH18" s="207">
        <v>-171.277</v>
      </c>
      <c r="AI18" s="207">
        <v>-1.8060000000000116</v>
      </c>
      <c r="AJ18" s="207">
        <v>-5.417999999999978</v>
      </c>
      <c r="AK18" s="59">
        <v>-192.539</v>
      </c>
      <c r="AL18" s="207">
        <v>19.847</v>
      </c>
      <c r="AM18" s="207">
        <v>35.803308000000015</v>
      </c>
      <c r="AN18" s="207">
        <v>25.647691999999985</v>
      </c>
      <c r="AO18" s="175"/>
    </row>
    <row r="19" spans="1:41" ht="15.6">
      <c r="A19" s="16" t="s">
        <v>11</v>
      </c>
      <c r="B19" s="46"/>
      <c r="C19" s="202">
        <v>-3.408</v>
      </c>
      <c r="D19" s="202">
        <v>-5.383</v>
      </c>
      <c r="E19" s="202">
        <v>-4.320000000000001</v>
      </c>
      <c r="F19" s="202">
        <v>-4.072304929688943</v>
      </c>
      <c r="G19" s="71">
        <v>-17.183304929688944</v>
      </c>
      <c r="H19" s="217">
        <v>-2.877</v>
      </c>
      <c r="I19" s="217">
        <v>-0.521</v>
      </c>
      <c r="J19" s="217">
        <v>-3.077</v>
      </c>
      <c r="K19" s="217">
        <v>-5.834</v>
      </c>
      <c r="L19" s="94">
        <v>-12.309</v>
      </c>
      <c r="M19" s="202">
        <v>-4.78</v>
      </c>
      <c r="N19" s="202">
        <v>-6.127999999999999</v>
      </c>
      <c r="O19" s="202">
        <v>-8.777</v>
      </c>
      <c r="P19" s="202">
        <v>-6.521000000000001</v>
      </c>
      <c r="Q19" s="94">
        <v>-26.206</v>
      </c>
      <c r="R19" s="202">
        <v>-10.252</v>
      </c>
      <c r="S19" s="202">
        <v>-7.615999999999998</v>
      </c>
      <c r="T19" s="202">
        <v>-14.334</v>
      </c>
      <c r="U19" s="202">
        <v>-9.358</v>
      </c>
      <c r="V19" s="94">
        <v>-41.56</v>
      </c>
      <c r="W19" s="202">
        <v>-5.631</v>
      </c>
      <c r="X19" s="202">
        <v>-2.5157500000000006</v>
      </c>
      <c r="Y19" s="202">
        <v>-0.9777499999999986</v>
      </c>
      <c r="Z19" s="202">
        <v>9.519499999999999</v>
      </c>
      <c r="AA19" s="94">
        <v>0.395</v>
      </c>
      <c r="AB19" s="202">
        <v>4.12</v>
      </c>
      <c r="AC19" s="202">
        <v>4.595999999999999</v>
      </c>
      <c r="AD19" s="202">
        <v>5.448</v>
      </c>
      <c r="AE19" s="202">
        <v>-2.238999999999999</v>
      </c>
      <c r="AF19" s="94">
        <v>11.925</v>
      </c>
      <c r="AG19" s="202">
        <v>3.363</v>
      </c>
      <c r="AH19" s="202">
        <v>-12.927</v>
      </c>
      <c r="AI19" s="202">
        <v>-1.3339999999999996</v>
      </c>
      <c r="AJ19" s="202">
        <v>1.4779999999999998</v>
      </c>
      <c r="AK19" s="94">
        <v>-9.42</v>
      </c>
      <c r="AL19" s="202">
        <v>-3.632</v>
      </c>
      <c r="AM19" s="202">
        <v>-5.103826999999999</v>
      </c>
      <c r="AN19" s="202">
        <v>-3.7591730000000005</v>
      </c>
      <c r="AO19" s="175"/>
    </row>
    <row r="20" spans="1:41" ht="15.6">
      <c r="A20" s="28" t="s">
        <v>7</v>
      </c>
      <c r="B20" s="24"/>
      <c r="C20" s="207">
        <v>9.686</v>
      </c>
      <c r="D20" s="207">
        <v>12.448113277941106</v>
      </c>
      <c r="E20" s="207">
        <v>12.968871614956305</v>
      </c>
      <c r="F20" s="207">
        <v>14.754894357871985</v>
      </c>
      <c r="G20" s="59">
        <v>49.85787925076939</v>
      </c>
      <c r="H20" s="207">
        <v>7.947</v>
      </c>
      <c r="I20" s="207">
        <v>1.257</v>
      </c>
      <c r="J20" s="207">
        <v>11.816</v>
      </c>
      <c r="K20" s="207">
        <v>17.456</v>
      </c>
      <c r="L20" s="59">
        <v>38.476</v>
      </c>
      <c r="M20" s="207">
        <v>14.19</v>
      </c>
      <c r="N20" s="207">
        <v>18.083000000000006</v>
      </c>
      <c r="O20" s="207">
        <v>28.510999999999996</v>
      </c>
      <c r="P20" s="207">
        <v>32.88</v>
      </c>
      <c r="Q20" s="59">
        <v>93.664</v>
      </c>
      <c r="R20" s="207">
        <v>29.872</v>
      </c>
      <c r="S20" s="207">
        <v>21.458000000000034</v>
      </c>
      <c r="T20" s="207">
        <v>42.11799999999997</v>
      </c>
      <c r="U20" s="207">
        <v>38.222999999999985</v>
      </c>
      <c r="V20" s="59">
        <v>131.671</v>
      </c>
      <c r="W20" s="207">
        <v>18.111</v>
      </c>
      <c r="X20" s="207">
        <v>8.29925</v>
      </c>
      <c r="Y20" s="207">
        <v>3.712249999999983</v>
      </c>
      <c r="Z20" s="207">
        <v>-18.624499999999983</v>
      </c>
      <c r="AA20" s="59">
        <v>11.498</v>
      </c>
      <c r="AB20" s="207">
        <v>-11.587</v>
      </c>
      <c r="AC20" s="207">
        <v>-13.042000000000002</v>
      </c>
      <c r="AD20" s="207">
        <v>-15.937000000000001</v>
      </c>
      <c r="AE20" s="207">
        <v>15.834000000000003</v>
      </c>
      <c r="AF20" s="59">
        <v>-24.732</v>
      </c>
      <c r="AG20" s="207">
        <v>-10.675</v>
      </c>
      <c r="AH20" s="207">
        <v>-184.20399999999998</v>
      </c>
      <c r="AI20" s="207">
        <v>-3.140000000000015</v>
      </c>
      <c r="AJ20" s="207">
        <v>-3.9399999999999977</v>
      </c>
      <c r="AK20" s="59">
        <v>-201.959</v>
      </c>
      <c r="AL20" s="207">
        <v>16.215</v>
      </c>
      <c r="AM20" s="207">
        <v>30.699481000000024</v>
      </c>
      <c r="AN20" s="207">
        <v>21.88851899999997</v>
      </c>
      <c r="AO20" s="175"/>
    </row>
    <row r="21" spans="1:41" ht="15.6">
      <c r="A21" s="16" t="s">
        <v>116</v>
      </c>
      <c r="B21" s="5"/>
      <c r="C21" s="212"/>
      <c r="D21" s="212"/>
      <c r="E21" s="212"/>
      <c r="F21" s="212"/>
      <c r="G21" s="73"/>
      <c r="H21" s="212"/>
      <c r="I21" s="212"/>
      <c r="J21" s="212"/>
      <c r="K21" s="212"/>
      <c r="L21" s="73"/>
      <c r="M21" s="212">
        <v>-0.449</v>
      </c>
      <c r="N21" s="212">
        <v>-0.35900000000000004</v>
      </c>
      <c r="O21" s="212">
        <v>-0.4869999999999999</v>
      </c>
      <c r="P21" s="212">
        <v>-0.5840000000000001</v>
      </c>
      <c r="Q21" s="73">
        <v>-1.879</v>
      </c>
      <c r="R21" s="212">
        <v>-0.323</v>
      </c>
      <c r="S21" s="212">
        <v>-0.694</v>
      </c>
      <c r="T21" s="212">
        <v>-0.752</v>
      </c>
      <c r="U21" s="212">
        <v>-0.772</v>
      </c>
      <c r="V21" s="73">
        <v>-2.541</v>
      </c>
      <c r="W21" s="212">
        <v>-0.839</v>
      </c>
      <c r="X21" s="212">
        <v>-0.5960000000000001</v>
      </c>
      <c r="Y21" s="212">
        <v>-0.8489999999999998</v>
      </c>
      <c r="Z21" s="212">
        <v>-0.0050000000000003375</v>
      </c>
      <c r="AA21" s="73">
        <v>-2.289</v>
      </c>
      <c r="AB21" s="212">
        <v>-0.214</v>
      </c>
      <c r="AC21" s="212">
        <v>-0.528</v>
      </c>
      <c r="AD21" s="212">
        <v>-0.52</v>
      </c>
      <c r="AE21" s="212">
        <v>-0.43799999999999994</v>
      </c>
      <c r="AF21" s="73">
        <v>-1.7</v>
      </c>
      <c r="AG21" s="212">
        <v>1.047</v>
      </c>
      <c r="AH21" s="212">
        <v>-0.7649999999999999</v>
      </c>
      <c r="AI21" s="212">
        <v>5.304</v>
      </c>
      <c r="AJ21" s="212">
        <v>5.964</v>
      </c>
      <c r="AK21" s="73">
        <v>11.55</v>
      </c>
      <c r="AL21" s="212">
        <v>-3.076</v>
      </c>
      <c r="AM21" s="212">
        <v>0.8580000000000001</v>
      </c>
      <c r="AN21" s="212">
        <v>0.405</v>
      </c>
      <c r="AO21" s="175"/>
    </row>
    <row r="22" spans="1:41" ht="15.6">
      <c r="A22" s="28" t="s">
        <v>117</v>
      </c>
      <c r="B22" s="5"/>
      <c r="C22" s="207">
        <v>9.686</v>
      </c>
      <c r="D22" s="207">
        <v>12.448113277941106</v>
      </c>
      <c r="E22" s="207">
        <v>12.968871614956305</v>
      </c>
      <c r="F22" s="207">
        <v>14.754894357871985</v>
      </c>
      <c r="G22" s="59">
        <v>49.85787925076939</v>
      </c>
      <c r="H22" s="207">
        <v>7.947</v>
      </c>
      <c r="I22" s="207">
        <v>1.257</v>
      </c>
      <c r="J22" s="207">
        <v>11.816</v>
      </c>
      <c r="K22" s="207">
        <v>17.456</v>
      </c>
      <c r="L22" s="59">
        <v>38.476</v>
      </c>
      <c r="M22" s="207">
        <v>13.741</v>
      </c>
      <c r="N22" s="207">
        <v>17.724</v>
      </c>
      <c r="O22" s="207">
        <v>28.023999999999997</v>
      </c>
      <c r="P22" s="207">
        <v>32.296</v>
      </c>
      <c r="Q22" s="59">
        <v>91.785</v>
      </c>
      <c r="R22" s="207">
        <v>29.549</v>
      </c>
      <c r="S22" s="207">
        <v>20.764000000000035</v>
      </c>
      <c r="T22" s="207">
        <v>41.36599999999998</v>
      </c>
      <c r="U22" s="207">
        <v>37.45099999999997</v>
      </c>
      <c r="V22" s="59">
        <v>129.13</v>
      </c>
      <c r="W22" s="207">
        <v>17.272</v>
      </c>
      <c r="X22" s="207">
        <v>7.703250000000001</v>
      </c>
      <c r="Y22" s="207">
        <v>2.8632499999999865</v>
      </c>
      <c r="Z22" s="207">
        <v>-18.629499999999986</v>
      </c>
      <c r="AA22" s="59">
        <v>9.209</v>
      </c>
      <c r="AB22" s="207">
        <v>-11.801</v>
      </c>
      <c r="AC22" s="207">
        <v>-13.569999999999999</v>
      </c>
      <c r="AD22" s="207">
        <v>-16.457000000000004</v>
      </c>
      <c r="AE22" s="207">
        <v>15.396000000000004</v>
      </c>
      <c r="AF22" s="59">
        <v>-26.432</v>
      </c>
      <c r="AG22" s="207">
        <v>-9.628</v>
      </c>
      <c r="AH22" s="207">
        <v>-184.969</v>
      </c>
      <c r="AI22" s="207">
        <v>2.1639999999999873</v>
      </c>
      <c r="AJ22" s="207">
        <v>2.024000000000001</v>
      </c>
      <c r="AK22" s="59">
        <v>-190.409</v>
      </c>
      <c r="AL22" s="207">
        <v>13.139</v>
      </c>
      <c r="AM22" s="207">
        <v>31.55748100000002</v>
      </c>
      <c r="AN22" s="207">
        <v>22.29351899999998</v>
      </c>
      <c r="AO22" s="175"/>
    </row>
    <row r="23" spans="1:41" ht="15.6">
      <c r="A23" s="111" t="s">
        <v>121</v>
      </c>
      <c r="B23" s="5"/>
      <c r="C23" s="220">
        <v>0.03933041651016658</v>
      </c>
      <c r="D23" s="220">
        <v>0.05054609539409031</v>
      </c>
      <c r="E23" s="220">
        <v>0.05266065685351107</v>
      </c>
      <c r="F23" s="220">
        <v>0.05991287844916499</v>
      </c>
      <c r="G23" s="96">
        <v>0.20245004720693294</v>
      </c>
      <c r="H23" s="220">
        <v>0.03175338880620124</v>
      </c>
      <c r="I23" s="220">
        <v>0.005022525447262483</v>
      </c>
      <c r="J23" s="220">
        <v>0.04721253833321679</v>
      </c>
      <c r="K23" s="220">
        <v>0.06974797470756874</v>
      </c>
      <c r="L23" s="96">
        <v>0.15373642729424927</v>
      </c>
      <c r="M23" s="220">
        <v>0.05490415447162592</v>
      </c>
      <c r="N23" s="220">
        <v>0.07196905866469054</v>
      </c>
      <c r="O23" s="220">
        <v>0.11379264838745698</v>
      </c>
      <c r="P23" s="220">
        <v>0.13113928676567624</v>
      </c>
      <c r="Q23" s="96">
        <v>0.3726969109421474</v>
      </c>
      <c r="R23" s="220">
        <v>0.11998497599204133</v>
      </c>
      <c r="S23" s="220">
        <v>0.08431310844694404</v>
      </c>
      <c r="T23" s="220">
        <v>0.1679684089778598</v>
      </c>
      <c r="U23" s="220">
        <v>0.15207138434051704</v>
      </c>
      <c r="V23" s="96">
        <v>0.5243378777573622</v>
      </c>
      <c r="W23" s="220">
        <v>0.07013369336811864</v>
      </c>
      <c r="X23" s="220">
        <v>0.031279375488534045</v>
      </c>
      <c r="Y23" s="220">
        <v>0.01162634886152529</v>
      </c>
      <c r="Z23" s="220">
        <v>-0.07564588007187155</v>
      </c>
      <c r="AA23" s="96">
        <v>0.03739353764630643</v>
      </c>
      <c r="AB23" s="220">
        <v>-0.04791846430275406</v>
      </c>
      <c r="AC23" s="220">
        <v>-0.05510156432407191</v>
      </c>
      <c r="AD23" s="220">
        <v>-0.06682435107452112</v>
      </c>
      <c r="AE23" s="220">
        <v>0.06251611527880702</v>
      </c>
      <c r="AF23" s="96">
        <v>-0.10732826442254007</v>
      </c>
      <c r="AG23" s="220">
        <v>-0.039094905034057804</v>
      </c>
      <c r="AH23" s="220">
        <v>-0.7629551764704894</v>
      </c>
      <c r="AI23" s="220">
        <v>0.011031778983711549</v>
      </c>
      <c r="AJ23" s="220">
        <v>0.008319888191225866</v>
      </c>
      <c r="AK23" s="96">
        <v>-0.7826984143296097</v>
      </c>
      <c r="AL23" s="220">
        <v>0.054009392759148685</v>
      </c>
      <c r="AM23" s="220">
        <v>0.12972070825925666</v>
      </c>
      <c r="AN23" s="220">
        <v>0.09164011139771236</v>
      </c>
      <c r="AO23" s="175"/>
    </row>
    <row r="24" ht="15" thickBot="1"/>
    <row r="25" spans="1:40" ht="16.2" thickBot="1">
      <c r="A25" s="232" t="s">
        <v>210</v>
      </c>
      <c r="B25" s="88"/>
      <c r="C25" s="233" t="str">
        <f aca="true" t="shared" si="1" ref="C25:F25">C1</f>
        <v>1T15</v>
      </c>
      <c r="D25" s="233" t="str">
        <f t="shared" si="1"/>
        <v>2T15</v>
      </c>
      <c r="E25" s="233" t="str">
        <f t="shared" si="1"/>
        <v>3T15</v>
      </c>
      <c r="F25" s="233" t="str">
        <f t="shared" si="1"/>
        <v>4T15</v>
      </c>
      <c r="G25" s="231">
        <f>G1</f>
        <v>2015</v>
      </c>
      <c r="H25" s="233" t="str">
        <f aca="true" t="shared" si="2" ref="H25:AN25">H1</f>
        <v>1T16</v>
      </c>
      <c r="I25" s="233" t="str">
        <f t="shared" si="2"/>
        <v>2T16</v>
      </c>
      <c r="J25" s="233" t="str">
        <f t="shared" si="2"/>
        <v>3T16</v>
      </c>
      <c r="K25" s="233" t="str">
        <f t="shared" si="2"/>
        <v>4T16</v>
      </c>
      <c r="L25" s="231">
        <f t="shared" si="2"/>
        <v>2016</v>
      </c>
      <c r="M25" s="233" t="str">
        <f t="shared" si="2"/>
        <v>1T17</v>
      </c>
      <c r="N25" s="233" t="str">
        <f t="shared" si="2"/>
        <v>2T17</v>
      </c>
      <c r="O25" s="233" t="str">
        <f t="shared" si="2"/>
        <v>3T17</v>
      </c>
      <c r="P25" s="233" t="str">
        <f t="shared" si="2"/>
        <v>4T17</v>
      </c>
      <c r="Q25" s="231">
        <f t="shared" si="2"/>
        <v>2017</v>
      </c>
      <c r="R25" s="233" t="str">
        <f t="shared" si="2"/>
        <v>1T18</v>
      </c>
      <c r="S25" s="233" t="str">
        <f t="shared" si="2"/>
        <v>2T18</v>
      </c>
      <c r="T25" s="233" t="str">
        <f t="shared" si="2"/>
        <v>3T18</v>
      </c>
      <c r="U25" s="233" t="str">
        <f t="shared" si="2"/>
        <v>4T18</v>
      </c>
      <c r="V25" s="231">
        <f t="shared" si="2"/>
        <v>2018</v>
      </c>
      <c r="W25" s="233" t="str">
        <f t="shared" si="2"/>
        <v>1T19</v>
      </c>
      <c r="X25" s="233" t="str">
        <f t="shared" si="2"/>
        <v>2T19</v>
      </c>
      <c r="Y25" s="233" t="str">
        <f t="shared" si="2"/>
        <v>3T19</v>
      </c>
      <c r="Z25" s="233" t="str">
        <f t="shared" si="2"/>
        <v>4T19</v>
      </c>
      <c r="AA25" s="231">
        <f t="shared" si="2"/>
        <v>2019</v>
      </c>
      <c r="AB25" s="233" t="str">
        <f t="shared" si="2"/>
        <v>1T20</v>
      </c>
      <c r="AC25" s="233" t="str">
        <f t="shared" si="2"/>
        <v>2T20</v>
      </c>
      <c r="AD25" s="233" t="str">
        <f t="shared" si="2"/>
        <v>3T20</v>
      </c>
      <c r="AE25" s="233" t="str">
        <f t="shared" si="2"/>
        <v>4T20</v>
      </c>
      <c r="AF25" s="231">
        <f t="shared" si="2"/>
        <v>2020</v>
      </c>
      <c r="AG25" s="233" t="str">
        <f t="shared" si="2"/>
        <v>1T21</v>
      </c>
      <c r="AH25" s="233" t="str">
        <f t="shared" si="2"/>
        <v>2T21</v>
      </c>
      <c r="AI25" s="233" t="str">
        <f t="shared" si="2"/>
        <v>3T21</v>
      </c>
      <c r="AJ25" s="233" t="str">
        <f t="shared" si="2"/>
        <v>4T21</v>
      </c>
      <c r="AK25" s="231">
        <f t="shared" si="2"/>
        <v>2021</v>
      </c>
      <c r="AL25" s="233" t="str">
        <f t="shared" si="2"/>
        <v>1T22</v>
      </c>
      <c r="AM25" s="233" t="str">
        <f t="shared" si="2"/>
        <v>2T22</v>
      </c>
      <c r="AN25" s="233" t="str">
        <f t="shared" si="2"/>
        <v>3T22</v>
      </c>
    </row>
    <row r="26" spans="1:40" ht="15.6">
      <c r="A26" s="19" t="s">
        <v>42</v>
      </c>
      <c r="B26" s="19"/>
      <c r="C26" s="211"/>
      <c r="D26" s="19"/>
      <c r="E26" s="19"/>
      <c r="F26" s="19"/>
      <c r="G26" s="58">
        <v>12.613</v>
      </c>
      <c r="H26" s="211">
        <v>14.698</v>
      </c>
      <c r="I26" s="211">
        <v>14.572</v>
      </c>
      <c r="J26" s="211">
        <v>15.408</v>
      </c>
      <c r="K26" s="211">
        <v>17.939</v>
      </c>
      <c r="L26" s="58">
        <v>17.939</v>
      </c>
      <c r="M26" s="211">
        <v>17.533</v>
      </c>
      <c r="N26" s="211">
        <v>16.877</v>
      </c>
      <c r="O26" s="211">
        <v>16.403</v>
      </c>
      <c r="P26" s="211">
        <v>15.972</v>
      </c>
      <c r="Q26" s="58">
        <v>15.972</v>
      </c>
      <c r="R26" s="211">
        <v>15.415</v>
      </c>
      <c r="S26" s="211">
        <v>40.933</v>
      </c>
      <c r="T26" s="211">
        <v>40.816</v>
      </c>
      <c r="U26" s="211">
        <v>60.1</v>
      </c>
      <c r="V26" s="58">
        <v>60.1</v>
      </c>
      <c r="W26" s="211">
        <v>92.997</v>
      </c>
      <c r="X26" s="211">
        <v>94.895</v>
      </c>
      <c r="Y26" s="211">
        <v>95.339</v>
      </c>
      <c r="Z26" s="211">
        <v>61.901</v>
      </c>
      <c r="AA26" s="58">
        <v>61.901</v>
      </c>
      <c r="AB26" s="211">
        <v>62.063</v>
      </c>
      <c r="AC26" s="211">
        <v>61.41</v>
      </c>
      <c r="AD26" s="211">
        <v>61.44</v>
      </c>
      <c r="AE26" s="211">
        <v>41.903</v>
      </c>
      <c r="AF26" s="58">
        <v>41.903</v>
      </c>
      <c r="AG26" s="211">
        <v>41.267</v>
      </c>
      <c r="AH26" s="211">
        <v>38.379</v>
      </c>
      <c r="AI26" s="211">
        <v>37.846</v>
      </c>
      <c r="AJ26" s="211">
        <v>37.938</v>
      </c>
      <c r="AK26" s="58">
        <v>37.938</v>
      </c>
      <c r="AL26" s="211">
        <v>37.643</v>
      </c>
      <c r="AM26" s="211">
        <v>37.489</v>
      </c>
      <c r="AN26" s="211">
        <v>35.55</v>
      </c>
    </row>
    <row r="27" spans="1:40" ht="15.6">
      <c r="A27" s="1" t="s">
        <v>41</v>
      </c>
      <c r="B27" s="5"/>
      <c r="C27" s="204"/>
      <c r="D27" s="1"/>
      <c r="E27" s="1"/>
      <c r="F27" s="1"/>
      <c r="G27" s="58">
        <v>641.93</v>
      </c>
      <c r="H27" s="204">
        <v>643.686</v>
      </c>
      <c r="I27" s="204">
        <v>651.085</v>
      </c>
      <c r="J27" s="204">
        <v>669.894</v>
      </c>
      <c r="K27" s="204">
        <v>686.299</v>
      </c>
      <c r="L27" s="58">
        <v>686.299</v>
      </c>
      <c r="M27" s="204">
        <v>678.086</v>
      </c>
      <c r="N27" s="204">
        <v>673.143</v>
      </c>
      <c r="O27" s="204">
        <v>685.707</v>
      </c>
      <c r="P27" s="204">
        <v>692.673</v>
      </c>
      <c r="Q27" s="58">
        <v>692.673</v>
      </c>
      <c r="R27" s="204">
        <v>713.077</v>
      </c>
      <c r="S27" s="204">
        <v>769.3</v>
      </c>
      <c r="T27" s="204">
        <v>788.447</v>
      </c>
      <c r="U27" s="204">
        <v>987.1</v>
      </c>
      <c r="V27" s="58">
        <v>987.1</v>
      </c>
      <c r="W27" s="204">
        <v>1061.05</v>
      </c>
      <c r="X27" s="204">
        <v>1129.339</v>
      </c>
      <c r="Y27" s="204">
        <v>1155.966</v>
      </c>
      <c r="Z27" s="204">
        <v>1238.304</v>
      </c>
      <c r="AA27" s="58">
        <v>1238.304</v>
      </c>
      <c r="AB27" s="204">
        <v>1249.216</v>
      </c>
      <c r="AC27" s="204">
        <v>1248.167</v>
      </c>
      <c r="AD27" s="204">
        <v>1243.348</v>
      </c>
      <c r="AE27" s="204">
        <v>1092.876</v>
      </c>
      <c r="AF27" s="58">
        <v>1092.876</v>
      </c>
      <c r="AG27" s="204">
        <v>1081.821</v>
      </c>
      <c r="AH27" s="204">
        <v>903.972</v>
      </c>
      <c r="AI27" s="204">
        <v>891.341</v>
      </c>
      <c r="AJ27" s="204">
        <v>883.561</v>
      </c>
      <c r="AK27" s="58">
        <v>883.561</v>
      </c>
      <c r="AL27" s="204">
        <v>878.162</v>
      </c>
      <c r="AM27" s="204">
        <v>831.205</v>
      </c>
      <c r="AN27" s="204">
        <v>817.397</v>
      </c>
    </row>
    <row r="28" spans="1:40" ht="15.6">
      <c r="A28" s="1" t="s">
        <v>54</v>
      </c>
      <c r="B28" s="5"/>
      <c r="C28" s="204"/>
      <c r="D28" s="1"/>
      <c r="E28" s="1"/>
      <c r="F28" s="1"/>
      <c r="G28" s="58">
        <v>87.893</v>
      </c>
      <c r="H28" s="204">
        <v>86.844</v>
      </c>
      <c r="I28" s="204">
        <v>85.674</v>
      </c>
      <c r="J28" s="204">
        <v>85.313</v>
      </c>
      <c r="K28" s="204">
        <v>83.411</v>
      </c>
      <c r="L28" s="58">
        <v>83.411</v>
      </c>
      <c r="M28" s="204">
        <v>83.258</v>
      </c>
      <c r="N28" s="204">
        <v>82.877</v>
      </c>
      <c r="O28" s="204">
        <v>82.436</v>
      </c>
      <c r="P28" s="204">
        <v>81.692</v>
      </c>
      <c r="Q28" s="58">
        <v>81.692</v>
      </c>
      <c r="R28" s="204">
        <v>80.065</v>
      </c>
      <c r="S28" s="204">
        <v>79.251</v>
      </c>
      <c r="T28" s="204">
        <v>78.567</v>
      </c>
      <c r="U28" s="204">
        <v>82.557</v>
      </c>
      <c r="V28" s="58">
        <v>82.557</v>
      </c>
      <c r="W28" s="204">
        <v>81.403</v>
      </c>
      <c r="X28" s="204">
        <v>80.921</v>
      </c>
      <c r="Y28" s="204">
        <v>80.247</v>
      </c>
      <c r="Z28" s="204">
        <v>79.076</v>
      </c>
      <c r="AA28" s="58">
        <v>79.076</v>
      </c>
      <c r="AB28" s="204">
        <v>76.242</v>
      </c>
      <c r="AC28" s="204">
        <v>73.901</v>
      </c>
      <c r="AD28" s="204">
        <v>73.337</v>
      </c>
      <c r="AE28" s="204">
        <v>71.269</v>
      </c>
      <c r="AF28" s="58">
        <v>71.269</v>
      </c>
      <c r="AG28" s="204">
        <v>68.275</v>
      </c>
      <c r="AH28" s="204">
        <v>62.622</v>
      </c>
      <c r="AI28" s="204">
        <v>60.63</v>
      </c>
      <c r="AJ28" s="204">
        <v>59.722</v>
      </c>
      <c r="AK28" s="58">
        <v>59.722</v>
      </c>
      <c r="AL28" s="204">
        <v>59.14</v>
      </c>
      <c r="AM28" s="204">
        <v>58.462</v>
      </c>
      <c r="AN28" s="204">
        <v>57.824</v>
      </c>
    </row>
    <row r="29" spans="1:40" ht="15.6">
      <c r="A29" s="1" t="s">
        <v>43</v>
      </c>
      <c r="B29" s="5"/>
      <c r="C29" s="204"/>
      <c r="D29" s="1"/>
      <c r="E29" s="1"/>
      <c r="F29" s="1"/>
      <c r="G29" s="58">
        <v>0</v>
      </c>
      <c r="H29" s="204">
        <v>0</v>
      </c>
      <c r="I29" s="204">
        <v>0</v>
      </c>
      <c r="J29" s="204">
        <v>0</v>
      </c>
      <c r="K29" s="204">
        <v>0</v>
      </c>
      <c r="L29" s="58">
        <v>0</v>
      </c>
      <c r="M29" s="204">
        <v>0</v>
      </c>
      <c r="N29" s="204">
        <v>0</v>
      </c>
      <c r="O29" s="204">
        <v>0</v>
      </c>
      <c r="P29" s="204">
        <v>0</v>
      </c>
      <c r="Q29" s="58">
        <v>0</v>
      </c>
      <c r="R29" s="204">
        <v>0</v>
      </c>
      <c r="S29" s="204">
        <v>0</v>
      </c>
      <c r="T29" s="204">
        <v>0</v>
      </c>
      <c r="U29" s="204">
        <v>0</v>
      </c>
      <c r="V29" s="58">
        <v>0</v>
      </c>
      <c r="W29" s="204">
        <v>0</v>
      </c>
      <c r="X29" s="204">
        <v>0</v>
      </c>
      <c r="Y29" s="204">
        <v>0</v>
      </c>
      <c r="Z29" s="204">
        <v>0.049</v>
      </c>
      <c r="AA29" s="58">
        <v>0.049</v>
      </c>
      <c r="AB29" s="204">
        <v>0</v>
      </c>
      <c r="AC29" s="204">
        <v>0.054</v>
      </c>
      <c r="AD29" s="204">
        <v>0.031</v>
      </c>
      <c r="AE29" s="204">
        <v>0.031</v>
      </c>
      <c r="AF29" s="58">
        <v>0.031</v>
      </c>
      <c r="AG29" s="204">
        <v>0.037</v>
      </c>
      <c r="AH29" s="204">
        <v>0.022</v>
      </c>
      <c r="AI29" s="204">
        <v>0</v>
      </c>
      <c r="AJ29" s="204">
        <v>0.024</v>
      </c>
      <c r="AK29" s="58">
        <v>0.024</v>
      </c>
      <c r="AL29" s="204">
        <v>0.003</v>
      </c>
      <c r="AM29" s="204">
        <v>0</v>
      </c>
      <c r="AN29" s="204">
        <v>0.012</v>
      </c>
    </row>
    <row r="30" spans="1:40" ht="15.6">
      <c r="A30" s="1" t="s">
        <v>44</v>
      </c>
      <c r="B30" s="5"/>
      <c r="C30" s="204"/>
      <c r="D30" s="1"/>
      <c r="E30" s="1"/>
      <c r="F30" s="1"/>
      <c r="G30" s="58">
        <v>0</v>
      </c>
      <c r="H30" s="204">
        <v>0</v>
      </c>
      <c r="I30" s="204">
        <v>0</v>
      </c>
      <c r="J30" s="204">
        <v>0</v>
      </c>
      <c r="K30" s="204">
        <v>0</v>
      </c>
      <c r="L30" s="58">
        <v>0</v>
      </c>
      <c r="M30" s="204">
        <v>0</v>
      </c>
      <c r="N30" s="204">
        <v>0</v>
      </c>
      <c r="O30" s="204">
        <v>0</v>
      </c>
      <c r="P30" s="204">
        <v>0</v>
      </c>
      <c r="Q30" s="58">
        <v>0</v>
      </c>
      <c r="R30" s="204">
        <v>0</v>
      </c>
      <c r="S30" s="204">
        <v>0</v>
      </c>
      <c r="T30" s="204">
        <v>0</v>
      </c>
      <c r="U30" s="204">
        <v>0</v>
      </c>
      <c r="V30" s="58">
        <v>0</v>
      </c>
      <c r="W30" s="204">
        <v>0</v>
      </c>
      <c r="X30" s="204">
        <v>0.001</v>
      </c>
      <c r="Y30" s="204">
        <v>0.001</v>
      </c>
      <c r="Z30" s="204">
        <v>0.029</v>
      </c>
      <c r="AA30" s="58">
        <v>0.029</v>
      </c>
      <c r="AB30" s="204">
        <v>0.001</v>
      </c>
      <c r="AC30" s="204">
        <v>0.001</v>
      </c>
      <c r="AD30" s="204">
        <v>0</v>
      </c>
      <c r="AE30" s="204">
        <v>0</v>
      </c>
      <c r="AF30" s="58">
        <v>0</v>
      </c>
      <c r="AG30" s="204">
        <v>0</v>
      </c>
      <c r="AH30" s="204">
        <v>0</v>
      </c>
      <c r="AI30" s="204">
        <v>0</v>
      </c>
      <c r="AJ30" s="204">
        <v>0</v>
      </c>
      <c r="AK30" s="58">
        <v>0</v>
      </c>
      <c r="AL30" s="204">
        <v>0</v>
      </c>
      <c r="AM30" s="204">
        <v>0</v>
      </c>
      <c r="AN30" s="204">
        <v>0</v>
      </c>
    </row>
    <row r="31" spans="1:40" ht="15.6">
      <c r="A31" s="1" t="s">
        <v>56</v>
      </c>
      <c r="B31" s="5"/>
      <c r="C31" s="204"/>
      <c r="D31" s="1"/>
      <c r="E31" s="1"/>
      <c r="F31" s="1"/>
      <c r="G31" s="58">
        <v>3.027</v>
      </c>
      <c r="H31" s="204">
        <v>3.033</v>
      </c>
      <c r="I31" s="204">
        <v>1.633</v>
      </c>
      <c r="J31" s="204">
        <v>2.018</v>
      </c>
      <c r="K31" s="204">
        <v>11.634</v>
      </c>
      <c r="L31" s="58">
        <v>11.634</v>
      </c>
      <c r="M31" s="204">
        <v>11.626</v>
      </c>
      <c r="N31" s="204">
        <v>14.789</v>
      </c>
      <c r="O31" s="204">
        <v>13.179</v>
      </c>
      <c r="P31" s="204">
        <v>6.621</v>
      </c>
      <c r="Q31" s="58">
        <v>6.621</v>
      </c>
      <c r="R31" s="204">
        <v>3.2439999999999998</v>
      </c>
      <c r="S31" s="204">
        <v>2.617</v>
      </c>
      <c r="T31" s="204">
        <v>1.663</v>
      </c>
      <c r="U31" s="204">
        <v>13.748000000000001</v>
      </c>
      <c r="V31" s="58">
        <v>13.748000000000001</v>
      </c>
      <c r="W31" s="204">
        <v>2.811</v>
      </c>
      <c r="X31" s="204">
        <v>8.463000000000001</v>
      </c>
      <c r="Y31" s="204">
        <v>6.712</v>
      </c>
      <c r="Z31" s="204">
        <v>8.749</v>
      </c>
      <c r="AA31" s="58">
        <v>8.749</v>
      </c>
      <c r="AB31" s="204">
        <v>7.147</v>
      </c>
      <c r="AC31" s="204">
        <v>8.034</v>
      </c>
      <c r="AD31" s="204">
        <v>12.614</v>
      </c>
      <c r="AE31" s="204">
        <v>24.196</v>
      </c>
      <c r="AF31" s="58">
        <v>24.196</v>
      </c>
      <c r="AG31" s="204">
        <v>25.851</v>
      </c>
      <c r="AH31" s="204">
        <v>23.559</v>
      </c>
      <c r="AI31" s="204">
        <v>17.277</v>
      </c>
      <c r="AJ31" s="204">
        <v>16.482</v>
      </c>
      <c r="AK31" s="58">
        <v>16.482</v>
      </c>
      <c r="AL31" s="204">
        <v>16.822</v>
      </c>
      <c r="AM31" s="204">
        <v>19.034</v>
      </c>
      <c r="AN31" s="204">
        <v>19.897000000000002</v>
      </c>
    </row>
    <row r="32" spans="1:40" ht="15.6">
      <c r="A32" s="1" t="s">
        <v>55</v>
      </c>
      <c r="B32" s="5"/>
      <c r="C32" s="204"/>
      <c r="D32" s="1"/>
      <c r="E32" s="1"/>
      <c r="F32" s="1"/>
      <c r="G32" s="58">
        <v>70.831</v>
      </c>
      <c r="H32" s="204">
        <v>70.268</v>
      </c>
      <c r="I32" s="204">
        <v>69.453</v>
      </c>
      <c r="J32" s="204">
        <v>66.847</v>
      </c>
      <c r="K32" s="204">
        <v>68.456</v>
      </c>
      <c r="L32" s="58">
        <v>69.062</v>
      </c>
      <c r="M32" s="204">
        <v>65.867</v>
      </c>
      <c r="N32" s="204">
        <v>63.152</v>
      </c>
      <c r="O32" s="204">
        <v>63.365</v>
      </c>
      <c r="P32" s="204">
        <v>59.783</v>
      </c>
      <c r="Q32" s="58">
        <v>59.783</v>
      </c>
      <c r="R32" s="204">
        <v>56.831</v>
      </c>
      <c r="S32" s="204">
        <v>55.416</v>
      </c>
      <c r="T32" s="204">
        <v>53.18925</v>
      </c>
      <c r="U32" s="204">
        <v>56.5</v>
      </c>
      <c r="V32" s="58">
        <v>56.5</v>
      </c>
      <c r="W32" s="204">
        <v>57.484</v>
      </c>
      <c r="X32" s="204">
        <v>54.09</v>
      </c>
      <c r="Y32" s="204">
        <v>57.903</v>
      </c>
      <c r="Z32" s="204">
        <v>54.042</v>
      </c>
      <c r="AA32" s="58">
        <v>54.042</v>
      </c>
      <c r="AB32" s="204">
        <v>61.051</v>
      </c>
      <c r="AC32" s="204">
        <v>63.306</v>
      </c>
      <c r="AD32" s="204">
        <v>67.831</v>
      </c>
      <c r="AE32" s="204">
        <v>71.952</v>
      </c>
      <c r="AF32" s="58">
        <v>71.952</v>
      </c>
      <c r="AG32" s="204">
        <v>83.774</v>
      </c>
      <c r="AH32" s="204">
        <v>64.415</v>
      </c>
      <c r="AI32" s="204">
        <v>64.29</v>
      </c>
      <c r="AJ32" s="204">
        <v>45.563</v>
      </c>
      <c r="AK32" s="58">
        <v>45.563</v>
      </c>
      <c r="AL32" s="204">
        <v>43.97</v>
      </c>
      <c r="AM32" s="204">
        <v>46.813</v>
      </c>
      <c r="AN32" s="204">
        <v>46.173</v>
      </c>
    </row>
    <row r="33" spans="1:40" s="195" customFormat="1" ht="15.6">
      <c r="A33" s="1" t="s">
        <v>185</v>
      </c>
      <c r="B33" s="5"/>
      <c r="C33" s="204"/>
      <c r="D33" s="1"/>
      <c r="E33" s="1"/>
      <c r="F33" s="1"/>
      <c r="G33" s="58"/>
      <c r="H33" s="204"/>
      <c r="I33" s="204"/>
      <c r="J33" s="204"/>
      <c r="K33" s="204"/>
      <c r="L33" s="58"/>
      <c r="M33" s="204"/>
      <c r="N33" s="204"/>
      <c r="O33" s="204"/>
      <c r="P33" s="204"/>
      <c r="Q33" s="58"/>
      <c r="R33" s="204"/>
      <c r="S33" s="204"/>
      <c r="T33" s="204"/>
      <c r="U33" s="204"/>
      <c r="V33" s="58"/>
      <c r="W33" s="204"/>
      <c r="X33" s="204"/>
      <c r="Y33" s="204"/>
      <c r="Z33" s="204"/>
      <c r="AA33" s="58"/>
      <c r="AB33" s="204">
        <v>10</v>
      </c>
      <c r="AC33" s="204">
        <v>10</v>
      </c>
      <c r="AD33" s="204">
        <v>10</v>
      </c>
      <c r="AE33" s="204">
        <v>10</v>
      </c>
      <c r="AF33" s="58">
        <v>10</v>
      </c>
      <c r="AG33" s="204">
        <v>10</v>
      </c>
      <c r="AH33" s="204">
        <v>10</v>
      </c>
      <c r="AI33" s="204">
        <v>10</v>
      </c>
      <c r="AJ33" s="204">
        <v>10</v>
      </c>
      <c r="AK33" s="58">
        <v>10</v>
      </c>
      <c r="AL33" s="204">
        <v>10</v>
      </c>
      <c r="AM33" s="204">
        <v>10</v>
      </c>
      <c r="AN33" s="204">
        <v>10</v>
      </c>
    </row>
    <row r="34" spans="1:40" ht="15.6">
      <c r="A34" s="28" t="s">
        <v>63</v>
      </c>
      <c r="B34" s="24"/>
      <c r="C34" s="207"/>
      <c r="D34" s="28"/>
      <c r="E34" s="28"/>
      <c r="F34" s="28"/>
      <c r="G34" s="59">
        <v>816.294</v>
      </c>
      <c r="H34" s="207">
        <v>818.529</v>
      </c>
      <c r="I34" s="207">
        <v>822.417</v>
      </c>
      <c r="J34" s="207">
        <v>839.48</v>
      </c>
      <c r="K34" s="207">
        <v>867.739</v>
      </c>
      <c r="L34" s="59">
        <v>868.345</v>
      </c>
      <c r="M34" s="207">
        <v>856.37</v>
      </c>
      <c r="N34" s="207">
        <v>850.838</v>
      </c>
      <c r="O34" s="207">
        <v>861.09</v>
      </c>
      <c r="P34" s="207">
        <v>856.741</v>
      </c>
      <c r="Q34" s="59">
        <v>856.741</v>
      </c>
      <c r="R34" s="207">
        <v>868.632</v>
      </c>
      <c r="S34" s="207">
        <v>947.517</v>
      </c>
      <c r="T34" s="207">
        <v>962.68225</v>
      </c>
      <c r="U34" s="207">
        <v>1200.005</v>
      </c>
      <c r="V34" s="59">
        <v>1200.005</v>
      </c>
      <c r="W34" s="207">
        <v>1295.745</v>
      </c>
      <c r="X34" s="207">
        <v>1367.7089999999998</v>
      </c>
      <c r="Y34" s="207">
        <v>1396.168</v>
      </c>
      <c r="Z34" s="207">
        <v>1442.15</v>
      </c>
      <c r="AA34" s="59">
        <v>1442.15</v>
      </c>
      <c r="AB34" s="207">
        <v>1465.7199999999998</v>
      </c>
      <c r="AC34" s="207">
        <v>1464.8730000000003</v>
      </c>
      <c r="AD34" s="207">
        <v>1468.6009999999999</v>
      </c>
      <c r="AE34" s="207">
        <v>1312.2269999999999</v>
      </c>
      <c r="AF34" s="59">
        <v>1312.2269999999999</v>
      </c>
      <c r="AG34" s="207">
        <v>1311.025</v>
      </c>
      <c r="AH34" s="207">
        <v>1102.969</v>
      </c>
      <c r="AI34" s="207">
        <v>1081.384</v>
      </c>
      <c r="AJ34" s="207">
        <v>1053.29</v>
      </c>
      <c r="AK34" s="59">
        <v>1053.29</v>
      </c>
      <c r="AL34" s="207">
        <v>1045.74</v>
      </c>
      <c r="AM34" s="207">
        <v>1003.003</v>
      </c>
      <c r="AN34" s="207">
        <v>986.853</v>
      </c>
    </row>
    <row r="35" spans="1:40" s="195" customFormat="1" ht="15.6" hidden="1">
      <c r="A35" s="16" t="s">
        <v>45</v>
      </c>
      <c r="B35" s="24"/>
      <c r="C35" s="206"/>
      <c r="D35" s="24"/>
      <c r="E35" s="24"/>
      <c r="F35" s="24"/>
      <c r="G35" s="199"/>
      <c r="H35" s="206"/>
      <c r="I35" s="206"/>
      <c r="J35" s="206"/>
      <c r="K35" s="206"/>
      <c r="L35" s="199"/>
      <c r="M35" s="206"/>
      <c r="N35" s="206"/>
      <c r="O35" s="206"/>
      <c r="P35" s="206"/>
      <c r="Q35" s="199"/>
      <c r="R35" s="206"/>
      <c r="S35" s="206"/>
      <c r="T35" s="206"/>
      <c r="U35" s="206"/>
      <c r="V35" s="199"/>
      <c r="W35" s="206"/>
      <c r="X35" s="206"/>
      <c r="Y35" s="206"/>
      <c r="Z35" s="206"/>
      <c r="AA35" s="199"/>
      <c r="AB35" s="206"/>
      <c r="AC35" s="206"/>
      <c r="AD35" s="206"/>
      <c r="AE35" s="206"/>
      <c r="AF35" s="199"/>
      <c r="AG35" s="206"/>
      <c r="AH35" s="206"/>
      <c r="AI35" s="206"/>
      <c r="AJ35" s="206"/>
      <c r="AK35" s="199"/>
      <c r="AL35" s="206"/>
      <c r="AM35" s="206"/>
      <c r="AN35" s="206"/>
    </row>
    <row r="36" spans="1:40" ht="15.6">
      <c r="A36" s="16" t="s">
        <v>46</v>
      </c>
      <c r="B36" s="46"/>
      <c r="C36" s="202"/>
      <c r="D36" s="17"/>
      <c r="E36" s="17"/>
      <c r="F36" s="17"/>
      <c r="G36" s="71">
        <v>40.215</v>
      </c>
      <c r="H36" s="202">
        <v>41.522</v>
      </c>
      <c r="I36" s="202">
        <v>42.034</v>
      </c>
      <c r="J36" s="202">
        <v>47.212</v>
      </c>
      <c r="K36" s="202">
        <v>43.607</v>
      </c>
      <c r="L36" s="71">
        <v>43.607</v>
      </c>
      <c r="M36" s="202">
        <v>39.843</v>
      </c>
      <c r="N36" s="202">
        <v>39.596</v>
      </c>
      <c r="O36" s="202">
        <v>41.694</v>
      </c>
      <c r="P36" s="202">
        <v>39.126</v>
      </c>
      <c r="Q36" s="71">
        <v>39.126</v>
      </c>
      <c r="R36" s="202">
        <v>37.121</v>
      </c>
      <c r="S36" s="202">
        <v>39.795</v>
      </c>
      <c r="T36" s="202">
        <v>38.218</v>
      </c>
      <c r="U36" s="202">
        <v>43.544</v>
      </c>
      <c r="V36" s="71">
        <v>43.544</v>
      </c>
      <c r="W36" s="202">
        <v>53.904</v>
      </c>
      <c r="X36" s="202">
        <v>62.846</v>
      </c>
      <c r="Y36" s="202">
        <v>56.587</v>
      </c>
      <c r="Z36" s="202">
        <v>56.552</v>
      </c>
      <c r="AA36" s="71">
        <v>56.552</v>
      </c>
      <c r="AB36" s="202">
        <v>54.889</v>
      </c>
      <c r="AC36" s="202">
        <v>65.646</v>
      </c>
      <c r="AD36" s="202">
        <v>59.472</v>
      </c>
      <c r="AE36" s="202">
        <v>51.832</v>
      </c>
      <c r="AF36" s="71">
        <v>51.832</v>
      </c>
      <c r="AG36" s="202">
        <v>47.211</v>
      </c>
      <c r="AH36" s="202">
        <v>47.138</v>
      </c>
      <c r="AI36" s="202">
        <v>54.845</v>
      </c>
      <c r="AJ36" s="202">
        <v>65.692</v>
      </c>
      <c r="AK36" s="71">
        <v>65.692</v>
      </c>
      <c r="AL36" s="202">
        <v>71.41</v>
      </c>
      <c r="AM36" s="202">
        <v>59.57</v>
      </c>
      <c r="AN36" s="202">
        <v>75.63</v>
      </c>
    </row>
    <row r="37" spans="1:40" ht="15.6">
      <c r="A37" s="16" t="s">
        <v>47</v>
      </c>
      <c r="B37" s="46"/>
      <c r="C37" s="202"/>
      <c r="D37" s="17"/>
      <c r="E37" s="17"/>
      <c r="F37" s="17"/>
      <c r="G37" s="71">
        <v>131.01</v>
      </c>
      <c r="H37" s="202">
        <v>133.981</v>
      </c>
      <c r="I37" s="202">
        <v>125.824</v>
      </c>
      <c r="J37" s="202">
        <v>102.736</v>
      </c>
      <c r="K37" s="202">
        <v>89.032</v>
      </c>
      <c r="L37" s="71">
        <v>89.032</v>
      </c>
      <c r="M37" s="202">
        <v>103.4</v>
      </c>
      <c r="N37" s="202">
        <v>101.957</v>
      </c>
      <c r="O37" s="202">
        <v>115.221</v>
      </c>
      <c r="P37" s="202">
        <v>113.713</v>
      </c>
      <c r="Q37" s="71">
        <v>113.713</v>
      </c>
      <c r="R37" s="202">
        <v>135.998</v>
      </c>
      <c r="S37" s="202">
        <v>129.23</v>
      </c>
      <c r="T37" s="202">
        <v>130.635</v>
      </c>
      <c r="U37" s="202">
        <v>122.406</v>
      </c>
      <c r="V37" s="71">
        <v>122.406</v>
      </c>
      <c r="W37" s="202">
        <v>111.69</v>
      </c>
      <c r="X37" s="202">
        <v>117.071</v>
      </c>
      <c r="Y37" s="202">
        <v>126.513</v>
      </c>
      <c r="Z37" s="202">
        <v>42.242</v>
      </c>
      <c r="AA37" s="71">
        <v>42.242</v>
      </c>
      <c r="AB37" s="202">
        <v>37.912</v>
      </c>
      <c r="AC37" s="202">
        <v>66.357</v>
      </c>
      <c r="AD37" s="202">
        <v>68.62</v>
      </c>
      <c r="AE37" s="202">
        <v>58.203</v>
      </c>
      <c r="AF37" s="71">
        <v>58.203</v>
      </c>
      <c r="AG37" s="202">
        <v>75.156</v>
      </c>
      <c r="AH37" s="202">
        <v>71.861</v>
      </c>
      <c r="AI37" s="202">
        <v>80.58</v>
      </c>
      <c r="AJ37" s="202">
        <v>94.853</v>
      </c>
      <c r="AK37" s="71">
        <v>94.853</v>
      </c>
      <c r="AL37" s="202">
        <v>68.556</v>
      </c>
      <c r="AM37" s="202">
        <v>118.943</v>
      </c>
      <c r="AN37" s="202">
        <v>92.684</v>
      </c>
    </row>
    <row r="38" spans="1:40" ht="15.6">
      <c r="A38" s="17" t="s">
        <v>88</v>
      </c>
      <c r="B38" s="46"/>
      <c r="C38" s="202"/>
      <c r="D38" s="17"/>
      <c r="E38" s="17"/>
      <c r="F38" s="17"/>
      <c r="G38" s="71">
        <v>0.959</v>
      </c>
      <c r="H38" s="202">
        <v>0.845</v>
      </c>
      <c r="I38" s="202">
        <v>0.845</v>
      </c>
      <c r="J38" s="202">
        <v>0.88</v>
      </c>
      <c r="K38" s="202">
        <v>1.459</v>
      </c>
      <c r="L38" s="71">
        <v>1.459</v>
      </c>
      <c r="M38" s="202">
        <v>0.912</v>
      </c>
      <c r="N38" s="202">
        <v>1.501</v>
      </c>
      <c r="O38" s="202">
        <v>1.068</v>
      </c>
      <c r="P38" s="202">
        <v>1.022</v>
      </c>
      <c r="Q38" s="71">
        <v>1.022</v>
      </c>
      <c r="R38" s="202">
        <v>0.737</v>
      </c>
      <c r="S38" s="202">
        <v>0.737</v>
      </c>
      <c r="T38" s="202">
        <v>1.959</v>
      </c>
      <c r="U38" s="202">
        <v>1.4</v>
      </c>
      <c r="V38" s="71">
        <v>1.4</v>
      </c>
      <c r="W38" s="202">
        <v>1.213</v>
      </c>
      <c r="X38" s="202">
        <v>1.213</v>
      </c>
      <c r="Y38" s="202">
        <v>1.684</v>
      </c>
      <c r="Z38" s="202">
        <v>8.641</v>
      </c>
      <c r="AA38" s="71">
        <v>8.641</v>
      </c>
      <c r="AB38" s="202">
        <v>7.493</v>
      </c>
      <c r="AC38" s="202">
        <v>6.85</v>
      </c>
      <c r="AD38" s="202">
        <v>6.295</v>
      </c>
      <c r="AE38" s="202">
        <v>0.962</v>
      </c>
      <c r="AF38" s="71">
        <v>0.962</v>
      </c>
      <c r="AG38" s="202">
        <v>0.614</v>
      </c>
      <c r="AH38" s="202">
        <v>0.115</v>
      </c>
      <c r="AI38" s="202">
        <v>0.115</v>
      </c>
      <c r="AJ38" s="202">
        <v>1.842</v>
      </c>
      <c r="AK38" s="71">
        <v>1.842</v>
      </c>
      <c r="AL38" s="202">
        <v>1.752</v>
      </c>
      <c r="AM38" s="202">
        <v>1.752</v>
      </c>
      <c r="AN38" s="202">
        <v>1.773</v>
      </c>
    </row>
    <row r="39" spans="1:40" ht="15.6">
      <c r="A39" s="16" t="s">
        <v>48</v>
      </c>
      <c r="B39" s="46"/>
      <c r="C39" s="202"/>
      <c r="D39" s="17"/>
      <c r="E39" s="17"/>
      <c r="F39" s="17"/>
      <c r="G39" s="71">
        <v>0.473</v>
      </c>
      <c r="H39" s="202">
        <v>5.068</v>
      </c>
      <c r="I39" s="202">
        <v>6.857</v>
      </c>
      <c r="J39" s="202">
        <v>5.63</v>
      </c>
      <c r="K39" s="202">
        <v>3.57</v>
      </c>
      <c r="L39" s="71">
        <v>3.57</v>
      </c>
      <c r="M39" s="202">
        <v>5.648</v>
      </c>
      <c r="N39" s="202">
        <v>6.486</v>
      </c>
      <c r="O39" s="202">
        <v>5.39</v>
      </c>
      <c r="P39" s="202">
        <v>2.063</v>
      </c>
      <c r="Q39" s="71">
        <v>2.063</v>
      </c>
      <c r="R39" s="202">
        <v>3.759</v>
      </c>
      <c r="S39" s="202">
        <v>5.497</v>
      </c>
      <c r="T39" s="202">
        <v>2.896</v>
      </c>
      <c r="U39" s="202">
        <v>2.056</v>
      </c>
      <c r="V39" s="71">
        <v>2.056</v>
      </c>
      <c r="W39" s="202">
        <v>3.726</v>
      </c>
      <c r="X39" s="202">
        <v>3.193</v>
      </c>
      <c r="Y39" s="202">
        <v>0.889</v>
      </c>
      <c r="Z39" s="202">
        <v>1.83</v>
      </c>
      <c r="AA39" s="71">
        <v>1.83</v>
      </c>
      <c r="AB39" s="202">
        <v>5.022</v>
      </c>
      <c r="AC39" s="202">
        <v>3.839</v>
      </c>
      <c r="AD39" s="202">
        <v>0.943</v>
      </c>
      <c r="AE39" s="202">
        <v>1.334</v>
      </c>
      <c r="AF39" s="71">
        <v>1.334</v>
      </c>
      <c r="AG39" s="202">
        <v>14.114</v>
      </c>
      <c r="AH39" s="202">
        <v>15.494</v>
      </c>
      <c r="AI39" s="202">
        <v>9.644</v>
      </c>
      <c r="AJ39" s="202">
        <v>10.688</v>
      </c>
      <c r="AK39" s="71">
        <v>10.688</v>
      </c>
      <c r="AL39" s="202">
        <v>23.698</v>
      </c>
      <c r="AM39" s="202">
        <v>20.913</v>
      </c>
      <c r="AN39" s="202">
        <v>16.888</v>
      </c>
    </row>
    <row r="40" spans="1:40" s="135" customFormat="1" ht="15.6">
      <c r="A40" s="16" t="s">
        <v>58</v>
      </c>
      <c r="B40" s="46"/>
      <c r="C40" s="202"/>
      <c r="D40" s="17"/>
      <c r="E40" s="17"/>
      <c r="F40" s="17"/>
      <c r="G40" s="71">
        <v>0.245</v>
      </c>
      <c r="H40" s="202">
        <v>5.906</v>
      </c>
      <c r="I40" s="202">
        <v>0.517</v>
      </c>
      <c r="J40" s="202">
        <v>0.942</v>
      </c>
      <c r="K40" s="202">
        <v>0</v>
      </c>
      <c r="L40" s="71">
        <v>0</v>
      </c>
      <c r="M40" s="202">
        <v>0</v>
      </c>
      <c r="N40" s="202">
        <v>4.002</v>
      </c>
      <c r="O40" s="202">
        <v>9.757</v>
      </c>
      <c r="P40" s="202">
        <v>13.525</v>
      </c>
      <c r="Q40" s="71">
        <v>13.525</v>
      </c>
      <c r="R40" s="202">
        <v>18.597</v>
      </c>
      <c r="S40" s="202">
        <v>0</v>
      </c>
      <c r="T40" s="202">
        <v>0</v>
      </c>
      <c r="U40" s="202">
        <v>0</v>
      </c>
      <c r="V40" s="71">
        <v>0</v>
      </c>
      <c r="W40" s="202">
        <v>0</v>
      </c>
      <c r="X40" s="202">
        <v>0</v>
      </c>
      <c r="Y40" s="202">
        <v>0</v>
      </c>
      <c r="Z40" s="202">
        <v>0</v>
      </c>
      <c r="AA40" s="71">
        <v>0</v>
      </c>
      <c r="AB40" s="202">
        <v>0</v>
      </c>
      <c r="AC40" s="202">
        <v>0</v>
      </c>
      <c r="AD40" s="202">
        <v>1.801</v>
      </c>
      <c r="AE40" s="202">
        <v>6.764</v>
      </c>
      <c r="AF40" s="71">
        <v>6.764</v>
      </c>
      <c r="AG40" s="202">
        <v>0</v>
      </c>
      <c r="AH40" s="202">
        <v>0</v>
      </c>
      <c r="AI40" s="202">
        <v>0</v>
      </c>
      <c r="AJ40" s="202">
        <v>0</v>
      </c>
      <c r="AK40" s="71">
        <v>0</v>
      </c>
      <c r="AL40" s="202">
        <v>0.036</v>
      </c>
      <c r="AM40" s="202">
        <v>0.036</v>
      </c>
      <c r="AN40" s="202">
        <v>0</v>
      </c>
    </row>
    <row r="41" spans="1:40" ht="15.6">
      <c r="A41" s="16" t="s">
        <v>22</v>
      </c>
      <c r="B41" s="46"/>
      <c r="C41" s="202"/>
      <c r="D41" s="17"/>
      <c r="E41" s="17"/>
      <c r="F41" s="17"/>
      <c r="G41" s="71">
        <v>8.699</v>
      </c>
      <c r="H41" s="202">
        <v>9.273</v>
      </c>
      <c r="I41" s="202">
        <v>11.299</v>
      </c>
      <c r="J41" s="202">
        <v>10.66</v>
      </c>
      <c r="K41" s="202">
        <v>9.58</v>
      </c>
      <c r="L41" s="71">
        <v>9.58</v>
      </c>
      <c r="M41" s="202">
        <v>10.242</v>
      </c>
      <c r="N41" s="202">
        <v>9.77</v>
      </c>
      <c r="O41" s="202">
        <v>8.822</v>
      </c>
      <c r="P41" s="202">
        <v>6.375</v>
      </c>
      <c r="Q41" s="71">
        <v>6.375</v>
      </c>
      <c r="R41" s="202">
        <v>5.546</v>
      </c>
      <c r="S41" s="202">
        <v>3.872</v>
      </c>
      <c r="T41" s="202">
        <v>1.489</v>
      </c>
      <c r="U41" s="202">
        <v>2.224</v>
      </c>
      <c r="V41" s="71">
        <v>2.224</v>
      </c>
      <c r="W41" s="202">
        <v>2.825</v>
      </c>
      <c r="X41" s="202">
        <v>6.917</v>
      </c>
      <c r="Y41" s="202">
        <v>3.656</v>
      </c>
      <c r="Z41" s="202">
        <v>4.45</v>
      </c>
      <c r="AA41" s="71">
        <v>4.45</v>
      </c>
      <c r="AB41" s="202">
        <v>6.157</v>
      </c>
      <c r="AC41" s="202">
        <v>6.145</v>
      </c>
      <c r="AD41" s="202">
        <v>3.278</v>
      </c>
      <c r="AE41" s="202">
        <v>18.215</v>
      </c>
      <c r="AF41" s="71">
        <v>18.215</v>
      </c>
      <c r="AG41" s="202">
        <v>10.647</v>
      </c>
      <c r="AH41" s="202">
        <v>8.832</v>
      </c>
      <c r="AI41" s="202">
        <v>7.689</v>
      </c>
      <c r="AJ41" s="202">
        <v>6.605</v>
      </c>
      <c r="AK41" s="71">
        <v>6.605</v>
      </c>
      <c r="AL41" s="202">
        <v>6.621</v>
      </c>
      <c r="AM41" s="202">
        <v>5.979</v>
      </c>
      <c r="AN41" s="202">
        <v>7.446</v>
      </c>
    </row>
    <row r="42" spans="1:40" ht="15.6">
      <c r="A42" s="16" t="s">
        <v>21</v>
      </c>
      <c r="B42" s="46"/>
      <c r="C42" s="202"/>
      <c r="D42" s="17"/>
      <c r="E42" s="17"/>
      <c r="F42" s="17"/>
      <c r="G42" s="71">
        <v>159.565</v>
      </c>
      <c r="H42" s="202">
        <v>163.061</v>
      </c>
      <c r="I42" s="202">
        <v>124.814</v>
      </c>
      <c r="J42" s="202">
        <v>154.728</v>
      </c>
      <c r="K42" s="202">
        <v>209.864</v>
      </c>
      <c r="L42" s="71">
        <v>209.864</v>
      </c>
      <c r="M42" s="202">
        <v>224.041</v>
      </c>
      <c r="N42" s="202">
        <v>232.036</v>
      </c>
      <c r="O42" s="202">
        <v>241.601</v>
      </c>
      <c r="P42" s="202">
        <v>270.528</v>
      </c>
      <c r="Q42" s="71">
        <v>270.528</v>
      </c>
      <c r="R42" s="202">
        <v>473.468</v>
      </c>
      <c r="S42" s="202">
        <v>229.306</v>
      </c>
      <c r="T42" s="202">
        <v>228.05</v>
      </c>
      <c r="U42" s="202">
        <v>348.623</v>
      </c>
      <c r="V42" s="71">
        <v>348.623</v>
      </c>
      <c r="W42" s="202">
        <v>270.109</v>
      </c>
      <c r="X42" s="202">
        <v>198.446</v>
      </c>
      <c r="Y42" s="202">
        <v>203.019</v>
      </c>
      <c r="Z42" s="202">
        <v>222.214</v>
      </c>
      <c r="AA42" s="71">
        <v>222.214</v>
      </c>
      <c r="AB42" s="202">
        <v>264.469</v>
      </c>
      <c r="AC42" s="202">
        <v>326.126</v>
      </c>
      <c r="AD42" s="202">
        <v>346.47</v>
      </c>
      <c r="AE42" s="202">
        <v>522.62</v>
      </c>
      <c r="AF42" s="71">
        <v>522.62</v>
      </c>
      <c r="AG42" s="202">
        <v>454.672</v>
      </c>
      <c r="AH42" s="202">
        <v>362.42</v>
      </c>
      <c r="AI42" s="202">
        <v>357.499</v>
      </c>
      <c r="AJ42" s="202">
        <v>379.964</v>
      </c>
      <c r="AK42" s="71">
        <v>379.964</v>
      </c>
      <c r="AL42" s="202">
        <v>413.801</v>
      </c>
      <c r="AM42" s="202">
        <v>413.669</v>
      </c>
      <c r="AN42" s="202">
        <v>463.243</v>
      </c>
    </row>
    <row r="43" spans="1:40" ht="16.2" thickBot="1">
      <c r="A43" s="36" t="s">
        <v>64</v>
      </c>
      <c r="B43" s="24"/>
      <c r="C43" s="209"/>
      <c r="D43" s="36"/>
      <c r="E43" s="36"/>
      <c r="F43" s="36"/>
      <c r="G43" s="69">
        <v>391.504</v>
      </c>
      <c r="H43" s="209">
        <v>409.906</v>
      </c>
      <c r="I43" s="209">
        <v>361.631</v>
      </c>
      <c r="J43" s="209">
        <v>340.105</v>
      </c>
      <c r="K43" s="209">
        <v>363.995</v>
      </c>
      <c r="L43" s="69">
        <v>363.995</v>
      </c>
      <c r="M43" s="209">
        <v>390.84</v>
      </c>
      <c r="N43" s="209">
        <v>399.756</v>
      </c>
      <c r="O43" s="209">
        <v>427.7</v>
      </c>
      <c r="P43" s="209">
        <v>446.352</v>
      </c>
      <c r="Q43" s="69">
        <v>446.352</v>
      </c>
      <c r="R43" s="209">
        <v>675.226</v>
      </c>
      <c r="S43" s="209">
        <v>408.437</v>
      </c>
      <c r="T43" s="209">
        <v>403.247</v>
      </c>
      <c r="U43" s="209">
        <v>524.2529999999999</v>
      </c>
      <c r="V43" s="69">
        <v>524.2529999999999</v>
      </c>
      <c r="W43" s="209">
        <v>447.467</v>
      </c>
      <c r="X43" s="209">
        <v>389.68600000000004</v>
      </c>
      <c r="Y43" s="209">
        <v>392.384</v>
      </c>
      <c r="Z43" s="209">
        <v>335.96500000000003</v>
      </c>
      <c r="AA43" s="69">
        <v>335.96500000000003</v>
      </c>
      <c r="AB43" s="209">
        <v>375.942</v>
      </c>
      <c r="AC43" s="209">
        <v>474.96299999999997</v>
      </c>
      <c r="AD43" s="209">
        <v>486.879</v>
      </c>
      <c r="AE43" s="209">
        <v>659.9300000000001</v>
      </c>
      <c r="AF43" s="69">
        <v>659.9300000000001</v>
      </c>
      <c r="AG43" s="209">
        <v>602.414</v>
      </c>
      <c r="AH43" s="209">
        <v>505.86</v>
      </c>
      <c r="AI43" s="209">
        <v>510.37200000000007</v>
      </c>
      <c r="AJ43" s="209">
        <v>559.68</v>
      </c>
      <c r="AK43" s="69">
        <v>559.68</v>
      </c>
      <c r="AL43" s="209">
        <v>585.874</v>
      </c>
      <c r="AM43" s="209">
        <v>620.8620000000001</v>
      </c>
      <c r="AN43" s="209">
        <v>657.7</v>
      </c>
    </row>
    <row r="44" spans="1:40" ht="16.2" thickBot="1">
      <c r="A44" s="42" t="s">
        <v>49</v>
      </c>
      <c r="B44" s="24"/>
      <c r="C44" s="213"/>
      <c r="D44" s="42"/>
      <c r="E44" s="42"/>
      <c r="F44" s="42"/>
      <c r="G44" s="75">
        <v>1207.798</v>
      </c>
      <c r="H44" s="213">
        <v>1228.435</v>
      </c>
      <c r="I44" s="213">
        <v>1184.048</v>
      </c>
      <c r="J44" s="213">
        <v>1179.585</v>
      </c>
      <c r="K44" s="213">
        <v>1231.734</v>
      </c>
      <c r="L44" s="75">
        <v>1232.34</v>
      </c>
      <c r="M44" s="213">
        <v>1247.21</v>
      </c>
      <c r="N44" s="213">
        <v>1250.594</v>
      </c>
      <c r="O44" s="213">
        <v>1288.79</v>
      </c>
      <c r="P44" s="213">
        <v>1303.093</v>
      </c>
      <c r="Q44" s="75">
        <v>1303.093</v>
      </c>
      <c r="R44" s="213">
        <v>1543.858</v>
      </c>
      <c r="S44" s="213">
        <v>1355.954</v>
      </c>
      <c r="T44" s="213">
        <v>1365.92925</v>
      </c>
      <c r="U44" s="213">
        <v>1724.2</v>
      </c>
      <c r="V44" s="75">
        <v>1724.2</v>
      </c>
      <c r="W44" s="213">
        <v>1743.212</v>
      </c>
      <c r="X44" s="213">
        <v>1757.395</v>
      </c>
      <c r="Y44" s="213">
        <v>1788.552</v>
      </c>
      <c r="Z44" s="213">
        <v>1778.1150000000002</v>
      </c>
      <c r="AA44" s="75">
        <v>1778.1150000000002</v>
      </c>
      <c r="AB44" s="213">
        <v>1841.6619999999998</v>
      </c>
      <c r="AC44" s="213">
        <v>1939.8360000000002</v>
      </c>
      <c r="AD44" s="213">
        <v>1955.48</v>
      </c>
      <c r="AE44" s="213">
        <v>1972.157</v>
      </c>
      <c r="AF44" s="75">
        <v>1972.157</v>
      </c>
      <c r="AG44" s="213">
        <v>1913.439</v>
      </c>
      <c r="AH44" s="213">
        <v>1608.8290000000002</v>
      </c>
      <c r="AI44" s="213">
        <v>1591.756</v>
      </c>
      <c r="AJ44" s="213">
        <v>1612.9699999999998</v>
      </c>
      <c r="AK44" s="75">
        <v>1612.9699999999998</v>
      </c>
      <c r="AL44" s="213">
        <v>1631.614</v>
      </c>
      <c r="AM44" s="213">
        <v>1623.8650000000002</v>
      </c>
      <c r="AN44" s="213">
        <v>1644.5529999999999</v>
      </c>
    </row>
    <row r="45" spans="3:40" ht="15" thickBot="1">
      <c r="C45" s="205"/>
      <c r="D45" s="205"/>
      <c r="E45" s="205"/>
      <c r="F45" s="205"/>
      <c r="G45" s="18"/>
      <c r="H45" s="205"/>
      <c r="I45" s="205"/>
      <c r="J45" s="205"/>
      <c r="K45" s="205"/>
      <c r="M45" s="205"/>
      <c r="N45" s="205"/>
      <c r="O45" s="205"/>
      <c r="P45" s="205"/>
      <c r="R45" s="205"/>
      <c r="S45" s="205"/>
      <c r="T45" s="205"/>
      <c r="U45" s="205"/>
      <c r="W45" s="205"/>
      <c r="X45" s="205"/>
      <c r="Y45" s="205"/>
      <c r="Z45" s="205"/>
      <c r="AB45" s="132"/>
      <c r="AC45" s="205"/>
      <c r="AD45" s="205"/>
      <c r="AE45" s="205"/>
      <c r="AG45" s="205"/>
      <c r="AH45" s="205"/>
      <c r="AI45" s="205"/>
      <c r="AJ45" s="205"/>
      <c r="AL45" s="205"/>
      <c r="AM45" s="205"/>
      <c r="AN45" s="205"/>
    </row>
    <row r="46" spans="1:40" ht="15.6">
      <c r="A46" s="35" t="s">
        <v>57</v>
      </c>
      <c r="B46" s="24"/>
      <c r="C46" s="208"/>
      <c r="D46" s="35"/>
      <c r="E46" s="35"/>
      <c r="F46" s="35"/>
      <c r="G46" s="68">
        <v>568.218</v>
      </c>
      <c r="H46" s="208">
        <v>556.15</v>
      </c>
      <c r="I46" s="208">
        <v>551.01</v>
      </c>
      <c r="J46" s="208">
        <v>555.39</v>
      </c>
      <c r="K46" s="208">
        <v>561.565</v>
      </c>
      <c r="L46" s="68">
        <v>561.565</v>
      </c>
      <c r="M46" s="208">
        <v>570.695</v>
      </c>
      <c r="N46" s="208">
        <v>601.21</v>
      </c>
      <c r="O46" s="208">
        <v>619.587</v>
      </c>
      <c r="P46" s="208">
        <v>642.234</v>
      </c>
      <c r="Q46" s="68">
        <v>642.234</v>
      </c>
      <c r="R46" s="208">
        <v>668.844</v>
      </c>
      <c r="S46" s="208">
        <v>669.373</v>
      </c>
      <c r="T46" s="208">
        <v>683.137</v>
      </c>
      <c r="U46" s="208">
        <v>697.321</v>
      </c>
      <c r="V46" s="68">
        <v>697.321</v>
      </c>
      <c r="W46" s="208">
        <v>697.066</v>
      </c>
      <c r="X46" s="208">
        <v>701.64125</v>
      </c>
      <c r="Y46" s="208">
        <v>678.8975</v>
      </c>
      <c r="Z46" s="208">
        <v>674.933</v>
      </c>
      <c r="AA46" s="68">
        <v>674.933</v>
      </c>
      <c r="AB46" s="208">
        <v>652.945</v>
      </c>
      <c r="AC46" s="208">
        <v>646.906</v>
      </c>
      <c r="AD46" s="208">
        <v>634.28</v>
      </c>
      <c r="AE46" s="208">
        <v>850.129</v>
      </c>
      <c r="AF46" s="68">
        <v>850.129</v>
      </c>
      <c r="AG46" s="208">
        <v>812.203</v>
      </c>
      <c r="AH46" s="208">
        <v>606.69</v>
      </c>
      <c r="AI46" s="208">
        <v>607.77</v>
      </c>
      <c r="AJ46" s="208">
        <v>625.519</v>
      </c>
      <c r="AK46" s="68">
        <v>625.519</v>
      </c>
      <c r="AL46" s="208">
        <v>644.789</v>
      </c>
      <c r="AM46" s="208">
        <v>661.872481</v>
      </c>
      <c r="AN46" s="208">
        <v>651.192</v>
      </c>
    </row>
    <row r="47" spans="1:40" ht="15.6">
      <c r="A47" s="1" t="s">
        <v>35</v>
      </c>
      <c r="B47" s="5"/>
      <c r="C47" s="204"/>
      <c r="D47" s="1"/>
      <c r="E47" s="1"/>
      <c r="F47" s="1"/>
      <c r="G47" s="58">
        <v>393.294</v>
      </c>
      <c r="H47" s="204">
        <v>393.71000000000004</v>
      </c>
      <c r="I47" s="204">
        <v>377.283</v>
      </c>
      <c r="J47" s="204">
        <v>376.616</v>
      </c>
      <c r="K47" s="204">
        <v>415.954</v>
      </c>
      <c r="L47" s="58">
        <v>415.954</v>
      </c>
      <c r="M47" s="204">
        <v>415.954</v>
      </c>
      <c r="N47" s="204">
        <v>407.115</v>
      </c>
      <c r="O47" s="204">
        <v>387.605</v>
      </c>
      <c r="P47" s="204">
        <v>414.847</v>
      </c>
      <c r="Q47" s="58">
        <v>414.847</v>
      </c>
      <c r="R47" s="204">
        <v>584.526</v>
      </c>
      <c r="S47" s="204">
        <v>371.697</v>
      </c>
      <c r="T47" s="204">
        <v>371.728</v>
      </c>
      <c r="U47" s="204">
        <v>498.08400000000006</v>
      </c>
      <c r="V47" s="58">
        <v>498.08400000000006</v>
      </c>
      <c r="W47" s="204">
        <v>642.737</v>
      </c>
      <c r="X47" s="204">
        <v>638.477</v>
      </c>
      <c r="Y47" s="204">
        <v>690.362</v>
      </c>
      <c r="Z47" s="204">
        <v>705.049</v>
      </c>
      <c r="AA47" s="58">
        <v>705.049</v>
      </c>
      <c r="AB47" s="204">
        <v>778.774</v>
      </c>
      <c r="AC47" s="204">
        <v>811.936</v>
      </c>
      <c r="AD47" s="204">
        <v>830.826</v>
      </c>
      <c r="AE47" s="204">
        <v>633.957</v>
      </c>
      <c r="AF47" s="58">
        <v>633.957</v>
      </c>
      <c r="AG47" s="204">
        <v>621.609</v>
      </c>
      <c r="AH47" s="204">
        <v>505.239</v>
      </c>
      <c r="AI47" s="204">
        <v>490.672</v>
      </c>
      <c r="AJ47" s="204">
        <v>452.269</v>
      </c>
      <c r="AK47" s="58">
        <v>452.269</v>
      </c>
      <c r="AL47" s="204">
        <v>319.704</v>
      </c>
      <c r="AM47" s="204">
        <v>289.979</v>
      </c>
      <c r="AN47" s="204">
        <v>279.924</v>
      </c>
    </row>
    <row r="48" spans="1:40" s="135" customFormat="1" ht="15.6">
      <c r="A48" s="1" t="s">
        <v>178</v>
      </c>
      <c r="B48" s="5"/>
      <c r="C48" s="204"/>
      <c r="D48" s="1"/>
      <c r="E48" s="1"/>
      <c r="F48" s="1"/>
      <c r="G48" s="58"/>
      <c r="H48" s="204"/>
      <c r="I48" s="204"/>
      <c r="J48" s="204"/>
      <c r="K48" s="204"/>
      <c r="L48" s="58"/>
      <c r="M48" s="204"/>
      <c r="N48" s="204"/>
      <c r="O48" s="204"/>
      <c r="P48" s="204"/>
      <c r="Q48" s="58"/>
      <c r="R48" s="204"/>
      <c r="S48" s="204"/>
      <c r="T48" s="204"/>
      <c r="U48" s="204"/>
      <c r="V48" s="58"/>
      <c r="W48" s="204"/>
      <c r="X48" s="204"/>
      <c r="Y48" s="204"/>
      <c r="Z48" s="204"/>
      <c r="AA48" s="58"/>
      <c r="AB48" s="204"/>
      <c r="AC48" s="204"/>
      <c r="AD48" s="204"/>
      <c r="AE48" s="204">
        <v>36.835</v>
      </c>
      <c r="AF48" s="58">
        <v>36.835</v>
      </c>
      <c r="AG48" s="204">
        <v>36.835</v>
      </c>
      <c r="AH48" s="204">
        <v>36.835</v>
      </c>
      <c r="AI48" s="204">
        <v>36.835</v>
      </c>
      <c r="AJ48" s="204">
        <v>36.835</v>
      </c>
      <c r="AK48" s="58">
        <v>36.835</v>
      </c>
      <c r="AL48" s="204">
        <v>36.835</v>
      </c>
      <c r="AM48" s="204">
        <v>36.835</v>
      </c>
      <c r="AN48" s="204">
        <v>17.843</v>
      </c>
    </row>
    <row r="49" spans="1:40" ht="15.6">
      <c r="A49" s="1" t="s">
        <v>58</v>
      </c>
      <c r="B49" s="5"/>
      <c r="C49" s="204"/>
      <c r="D49" s="1"/>
      <c r="E49" s="1"/>
      <c r="F49" s="1"/>
      <c r="G49" s="58">
        <v>7.647</v>
      </c>
      <c r="H49" s="204">
        <v>9.068</v>
      </c>
      <c r="I49" s="204">
        <v>10.969</v>
      </c>
      <c r="J49" s="204">
        <v>9.916</v>
      </c>
      <c r="K49" s="204">
        <v>11.748</v>
      </c>
      <c r="L49" s="58">
        <v>11.748</v>
      </c>
      <c r="M49" s="204">
        <v>9.473</v>
      </c>
      <c r="N49" s="204">
        <v>5.966</v>
      </c>
      <c r="O49" s="204">
        <v>6.294</v>
      </c>
      <c r="P49" s="204">
        <v>3.619</v>
      </c>
      <c r="Q49" s="58">
        <v>3.619</v>
      </c>
      <c r="R49" s="204">
        <v>3.768</v>
      </c>
      <c r="S49" s="204">
        <v>6.649</v>
      </c>
      <c r="T49" s="204">
        <v>4.657</v>
      </c>
      <c r="U49" s="204">
        <v>4.673</v>
      </c>
      <c r="V49" s="58">
        <v>4.673</v>
      </c>
      <c r="W49" s="204">
        <v>8.323</v>
      </c>
      <c r="X49" s="204">
        <v>8.252</v>
      </c>
      <c r="Y49" s="204">
        <v>11.628</v>
      </c>
      <c r="Z49" s="204">
        <v>6.414</v>
      </c>
      <c r="AA49" s="58">
        <v>6.414</v>
      </c>
      <c r="AB49" s="204">
        <v>9.32</v>
      </c>
      <c r="AC49" s="204">
        <v>8.847</v>
      </c>
      <c r="AD49" s="204">
        <v>11.827</v>
      </c>
      <c r="AE49" s="204">
        <v>5.602</v>
      </c>
      <c r="AF49" s="58">
        <v>5.602</v>
      </c>
      <c r="AG49" s="204">
        <v>6.416</v>
      </c>
      <c r="AH49" s="204">
        <v>3.869</v>
      </c>
      <c r="AI49" s="204">
        <v>4.701</v>
      </c>
      <c r="AJ49" s="204">
        <v>2.161</v>
      </c>
      <c r="AK49" s="58">
        <v>2.161</v>
      </c>
      <c r="AL49" s="204">
        <v>1.047</v>
      </c>
      <c r="AM49" s="204">
        <v>0</v>
      </c>
      <c r="AN49" s="204">
        <v>0</v>
      </c>
    </row>
    <row r="50" spans="1:40" ht="15.6">
      <c r="A50" s="1" t="s">
        <v>59</v>
      </c>
      <c r="B50" s="5"/>
      <c r="C50" s="204"/>
      <c r="D50" s="1"/>
      <c r="E50" s="1"/>
      <c r="F50" s="1"/>
      <c r="G50" s="58">
        <v>20.56</v>
      </c>
      <c r="H50" s="204">
        <v>21.012</v>
      </c>
      <c r="I50" s="204">
        <v>20.614</v>
      </c>
      <c r="J50" s="204">
        <v>18.879</v>
      </c>
      <c r="K50" s="204">
        <v>20.512</v>
      </c>
      <c r="L50" s="58">
        <v>21.118</v>
      </c>
      <c r="M50" s="204">
        <v>20.29</v>
      </c>
      <c r="N50" s="204">
        <v>22.176</v>
      </c>
      <c r="O50" s="204">
        <v>23.501</v>
      </c>
      <c r="P50" s="204">
        <v>23.823</v>
      </c>
      <c r="Q50" s="58">
        <v>23.823</v>
      </c>
      <c r="R50" s="204">
        <v>28.131</v>
      </c>
      <c r="S50" s="204">
        <v>26.746</v>
      </c>
      <c r="T50" s="204">
        <v>28.345</v>
      </c>
      <c r="U50" s="204">
        <v>40</v>
      </c>
      <c r="V50" s="58">
        <v>40</v>
      </c>
      <c r="W50" s="204">
        <v>40.02</v>
      </c>
      <c r="X50" s="204">
        <v>39.92</v>
      </c>
      <c r="Y50" s="204">
        <v>38.42</v>
      </c>
      <c r="Z50" s="204">
        <v>37.575</v>
      </c>
      <c r="AA50" s="58">
        <v>37.575</v>
      </c>
      <c r="AB50" s="204">
        <v>37.387</v>
      </c>
      <c r="AC50" s="204">
        <v>36.275</v>
      </c>
      <c r="AD50" s="204">
        <v>36.483</v>
      </c>
      <c r="AE50" s="204">
        <v>21.661</v>
      </c>
      <c r="AF50" s="58">
        <v>21.661</v>
      </c>
      <c r="AG50" s="204">
        <v>20.448</v>
      </c>
      <c r="AH50" s="204">
        <v>19.838</v>
      </c>
      <c r="AI50" s="204">
        <v>19.768</v>
      </c>
      <c r="AJ50" s="204">
        <v>0</v>
      </c>
      <c r="AK50" s="58">
        <v>0</v>
      </c>
      <c r="AL50" s="204">
        <v>0</v>
      </c>
      <c r="AM50" s="204">
        <v>0.411</v>
      </c>
      <c r="AN50" s="204">
        <v>0.356</v>
      </c>
    </row>
    <row r="51" spans="1:40" ht="15.6">
      <c r="A51" s="1" t="s">
        <v>60</v>
      </c>
      <c r="B51" s="5"/>
      <c r="C51" s="204"/>
      <c r="D51" s="1"/>
      <c r="E51" s="1"/>
      <c r="F51" s="1"/>
      <c r="G51" s="58">
        <v>9.26</v>
      </c>
      <c r="H51" s="204">
        <v>9.628</v>
      </c>
      <c r="I51" s="204">
        <v>6.648</v>
      </c>
      <c r="J51" s="204">
        <v>6.502</v>
      </c>
      <c r="K51" s="204">
        <v>6.167</v>
      </c>
      <c r="L51" s="58">
        <v>6.167</v>
      </c>
      <c r="M51" s="204">
        <v>7.234</v>
      </c>
      <c r="N51" s="204">
        <v>6.142</v>
      </c>
      <c r="O51" s="204">
        <v>6.387</v>
      </c>
      <c r="P51" s="204">
        <v>4.167</v>
      </c>
      <c r="Q51" s="58">
        <v>4.167</v>
      </c>
      <c r="R51" s="204">
        <v>4.267</v>
      </c>
      <c r="S51" s="204">
        <v>4.424</v>
      </c>
      <c r="T51" s="204">
        <v>2.808</v>
      </c>
      <c r="U51" s="204">
        <v>12.287</v>
      </c>
      <c r="V51" s="58">
        <v>12.287</v>
      </c>
      <c r="W51" s="204">
        <v>12.472</v>
      </c>
      <c r="X51" s="204">
        <v>12.535</v>
      </c>
      <c r="Y51" s="204">
        <v>12.561</v>
      </c>
      <c r="Z51" s="204">
        <v>12.81</v>
      </c>
      <c r="AA51" s="58">
        <v>12.81</v>
      </c>
      <c r="AB51" s="204">
        <v>12.747</v>
      </c>
      <c r="AC51" s="204">
        <v>12.828</v>
      </c>
      <c r="AD51" s="204">
        <v>12.632</v>
      </c>
      <c r="AE51" s="204">
        <v>2.832</v>
      </c>
      <c r="AF51" s="58">
        <v>2.832</v>
      </c>
      <c r="AG51" s="204">
        <v>2.28</v>
      </c>
      <c r="AH51" s="204">
        <v>50.566</v>
      </c>
      <c r="AI51" s="204">
        <v>50.339</v>
      </c>
      <c r="AJ51" s="204">
        <v>51.225</v>
      </c>
      <c r="AK51" s="58">
        <v>51.225</v>
      </c>
      <c r="AL51" s="204">
        <v>51.488</v>
      </c>
      <c r="AM51" s="204">
        <v>51.434</v>
      </c>
      <c r="AN51" s="204">
        <v>52.492</v>
      </c>
    </row>
    <row r="52" spans="1:40" ht="15.6">
      <c r="A52" s="1" t="s">
        <v>61</v>
      </c>
      <c r="B52" s="5"/>
      <c r="C52" s="204"/>
      <c r="D52" s="1"/>
      <c r="E52" s="1"/>
      <c r="F52" s="1"/>
      <c r="G52" s="58">
        <v>11.282</v>
      </c>
      <c r="H52" s="204">
        <v>10.711</v>
      </c>
      <c r="I52" s="204">
        <v>10.959999999999999</v>
      </c>
      <c r="J52" s="204">
        <v>10.329</v>
      </c>
      <c r="K52" s="204">
        <v>9.7</v>
      </c>
      <c r="L52" s="58">
        <v>9.7</v>
      </c>
      <c r="M52" s="204">
        <v>9.701</v>
      </c>
      <c r="N52" s="204">
        <v>9.277000000000001</v>
      </c>
      <c r="O52" s="204">
        <v>9.705</v>
      </c>
      <c r="P52" s="204">
        <v>9.224</v>
      </c>
      <c r="Q52" s="58">
        <v>9.224</v>
      </c>
      <c r="R52" s="204">
        <v>9.5</v>
      </c>
      <c r="S52" s="204">
        <v>8.981</v>
      </c>
      <c r="T52" s="204">
        <v>13.519</v>
      </c>
      <c r="U52" s="204">
        <v>28.275</v>
      </c>
      <c r="V52" s="58">
        <v>28.275</v>
      </c>
      <c r="W52" s="204">
        <v>31.473</v>
      </c>
      <c r="X52" s="204">
        <v>32.932</v>
      </c>
      <c r="Y52" s="204">
        <v>32.393</v>
      </c>
      <c r="Z52" s="204">
        <v>36.229</v>
      </c>
      <c r="AA52" s="58">
        <v>36.229</v>
      </c>
      <c r="AB52" s="204">
        <v>28.387</v>
      </c>
      <c r="AC52" s="204">
        <v>29.491</v>
      </c>
      <c r="AD52" s="204">
        <v>23.628999999999998</v>
      </c>
      <c r="AE52" s="204">
        <v>13.274</v>
      </c>
      <c r="AF52" s="58">
        <v>13.274</v>
      </c>
      <c r="AG52" s="204">
        <v>10.769</v>
      </c>
      <c r="AH52" s="204">
        <v>10.908000000000001</v>
      </c>
      <c r="AI52" s="204">
        <v>32.362</v>
      </c>
      <c r="AJ52" s="204">
        <v>91.754</v>
      </c>
      <c r="AK52" s="58">
        <v>91.754</v>
      </c>
      <c r="AL52" s="204">
        <v>127.304</v>
      </c>
      <c r="AM52" s="204">
        <v>115.505</v>
      </c>
      <c r="AN52" s="204">
        <v>123.134</v>
      </c>
    </row>
    <row r="53" spans="1:40" ht="15.6">
      <c r="A53" s="28" t="s">
        <v>62</v>
      </c>
      <c r="B53" s="24"/>
      <c r="C53" s="207"/>
      <c r="D53" s="28"/>
      <c r="E53" s="28"/>
      <c r="F53" s="28"/>
      <c r="G53" s="59">
        <v>442.043</v>
      </c>
      <c r="H53" s="207">
        <v>444.129</v>
      </c>
      <c r="I53" s="207">
        <v>426.474</v>
      </c>
      <c r="J53" s="207">
        <v>422.242</v>
      </c>
      <c r="K53" s="207">
        <v>464.081</v>
      </c>
      <c r="L53" s="59">
        <v>464.687</v>
      </c>
      <c r="M53" s="207">
        <v>462.652</v>
      </c>
      <c r="N53" s="207">
        <v>450.676</v>
      </c>
      <c r="O53" s="207">
        <v>433.492</v>
      </c>
      <c r="P53" s="207">
        <v>455.68</v>
      </c>
      <c r="Q53" s="59">
        <v>455.68</v>
      </c>
      <c r="R53" s="207">
        <v>630.192</v>
      </c>
      <c r="S53" s="207">
        <v>418.497</v>
      </c>
      <c r="T53" s="207">
        <v>421.057</v>
      </c>
      <c r="U53" s="207">
        <v>583.3190000000001</v>
      </c>
      <c r="V53" s="59">
        <v>583.3190000000001</v>
      </c>
      <c r="W53" s="207">
        <v>735.0249999999999</v>
      </c>
      <c r="X53" s="207">
        <v>732.1159999999999</v>
      </c>
      <c r="Y53" s="207">
        <v>785.364</v>
      </c>
      <c r="Z53" s="207">
        <v>798.077</v>
      </c>
      <c r="AA53" s="59">
        <v>798.077</v>
      </c>
      <c r="AB53" s="207">
        <v>866.615</v>
      </c>
      <c r="AC53" s="207">
        <v>899.377</v>
      </c>
      <c r="AD53" s="207">
        <v>915.3969999999999</v>
      </c>
      <c r="AE53" s="207">
        <v>714.1610000000001</v>
      </c>
      <c r="AF53" s="59">
        <v>714.1610000000001</v>
      </c>
      <c r="AG53" s="207">
        <v>698.3570000000001</v>
      </c>
      <c r="AH53" s="207">
        <v>627.255</v>
      </c>
      <c r="AI53" s="207">
        <v>634.677</v>
      </c>
      <c r="AJ53" s="207">
        <v>634.244</v>
      </c>
      <c r="AK53" s="59">
        <v>634.244</v>
      </c>
      <c r="AL53" s="207">
        <v>536.378</v>
      </c>
      <c r="AM53" s="207">
        <v>494.164</v>
      </c>
      <c r="AN53" s="207">
        <v>473.749</v>
      </c>
    </row>
    <row r="54" spans="1:40" ht="15.6" hidden="1">
      <c r="A54" s="16" t="s">
        <v>65</v>
      </c>
      <c r="B54" s="46"/>
      <c r="C54" s="203"/>
      <c r="D54" s="17"/>
      <c r="E54" s="17"/>
      <c r="F54" s="17"/>
      <c r="G54" s="54">
        <v>0</v>
      </c>
      <c r="H54" s="203">
        <v>0</v>
      </c>
      <c r="I54" s="203">
        <v>0</v>
      </c>
      <c r="J54" s="203">
        <v>0</v>
      </c>
      <c r="K54" s="203">
        <v>0</v>
      </c>
      <c r="L54" s="54">
        <v>0</v>
      </c>
      <c r="M54" s="203">
        <v>0</v>
      </c>
      <c r="N54" s="203">
        <v>0</v>
      </c>
      <c r="O54" s="203">
        <v>0</v>
      </c>
      <c r="P54" s="203">
        <v>0</v>
      </c>
      <c r="Q54" s="54">
        <v>0</v>
      </c>
      <c r="R54" s="203">
        <v>0</v>
      </c>
      <c r="S54" s="203">
        <v>0</v>
      </c>
      <c r="T54" s="203">
        <v>0</v>
      </c>
      <c r="U54" s="203">
        <v>0</v>
      </c>
      <c r="V54" s="54">
        <v>0</v>
      </c>
      <c r="W54" s="203">
        <v>0</v>
      </c>
      <c r="X54" s="203">
        <v>0</v>
      </c>
      <c r="Y54" s="203">
        <v>0</v>
      </c>
      <c r="Z54" s="203"/>
      <c r="AA54" s="54"/>
      <c r="AB54" s="203"/>
      <c r="AC54" s="203"/>
      <c r="AD54" s="203"/>
      <c r="AE54" s="203">
        <v>710.6260000000001</v>
      </c>
      <c r="AF54" s="54">
        <v>710.6260000000001</v>
      </c>
      <c r="AG54" s="203"/>
      <c r="AH54" s="203"/>
      <c r="AI54" s="203"/>
      <c r="AJ54" s="203"/>
      <c r="AK54" s="54"/>
      <c r="AL54" s="203"/>
      <c r="AM54" s="203">
        <v>0</v>
      </c>
      <c r="AN54" s="203"/>
    </row>
    <row r="55" spans="1:40" ht="15.6">
      <c r="A55" s="16" t="s">
        <v>66</v>
      </c>
      <c r="B55" s="46"/>
      <c r="C55" s="218"/>
      <c r="D55" s="17"/>
      <c r="E55" s="17"/>
      <c r="F55" s="17"/>
      <c r="G55" s="71">
        <v>16.169999999999998</v>
      </c>
      <c r="H55" s="218">
        <v>20.495</v>
      </c>
      <c r="I55" s="218">
        <v>18.241</v>
      </c>
      <c r="J55" s="218">
        <v>22.312</v>
      </c>
      <c r="K55" s="218">
        <v>21.782000000000004</v>
      </c>
      <c r="L55" s="71">
        <v>21.782000000000004</v>
      </c>
      <c r="M55" s="218">
        <v>26.314999999999998</v>
      </c>
      <c r="N55" s="218">
        <v>22.721</v>
      </c>
      <c r="O55" s="218">
        <v>46.285</v>
      </c>
      <c r="P55" s="218">
        <v>15.187999999999999</v>
      </c>
      <c r="Q55" s="71">
        <v>15.187999999999999</v>
      </c>
      <c r="R55" s="218">
        <v>20.079</v>
      </c>
      <c r="S55" s="218">
        <v>13.806</v>
      </c>
      <c r="T55" s="218">
        <v>14.568999999999999</v>
      </c>
      <c r="U55" s="218">
        <v>157.58499999999998</v>
      </c>
      <c r="V55" s="71">
        <v>157.58499999999998</v>
      </c>
      <c r="W55" s="218">
        <v>30.339</v>
      </c>
      <c r="X55" s="218">
        <v>31.732000000000003</v>
      </c>
      <c r="Y55" s="218">
        <v>34.800000000000004</v>
      </c>
      <c r="Z55" s="218">
        <v>34.32299999999999</v>
      </c>
      <c r="AA55" s="71">
        <v>34.32299999999999</v>
      </c>
      <c r="AB55" s="218">
        <v>35.75</v>
      </c>
      <c r="AC55" s="218">
        <v>70.363</v>
      </c>
      <c r="AD55" s="218">
        <v>85.161</v>
      </c>
      <c r="AE55" s="218">
        <v>85.469</v>
      </c>
      <c r="AF55" s="71">
        <v>85.469</v>
      </c>
      <c r="AG55" s="218">
        <v>81.09400000000001</v>
      </c>
      <c r="AH55" s="218">
        <v>52.109</v>
      </c>
      <c r="AI55" s="218">
        <v>46.71</v>
      </c>
      <c r="AJ55" s="218">
        <v>45.98</v>
      </c>
      <c r="AK55" s="71">
        <v>45.98</v>
      </c>
      <c r="AL55" s="218">
        <v>157.23399999999998</v>
      </c>
      <c r="AM55" s="218">
        <v>129.506</v>
      </c>
      <c r="AN55" s="218">
        <v>128.744</v>
      </c>
    </row>
    <row r="56" spans="1:40" ht="15.6">
      <c r="A56" s="16" t="s">
        <v>58</v>
      </c>
      <c r="B56" s="46"/>
      <c r="C56" s="218"/>
      <c r="D56" s="17"/>
      <c r="E56" s="17"/>
      <c r="F56" s="17"/>
      <c r="G56" s="71">
        <v>5.923</v>
      </c>
      <c r="H56" s="218">
        <v>2.961</v>
      </c>
      <c r="I56" s="218">
        <v>2.889</v>
      </c>
      <c r="J56" s="218">
        <v>3.497</v>
      </c>
      <c r="K56" s="218">
        <v>14.741</v>
      </c>
      <c r="L56" s="71">
        <v>14.741</v>
      </c>
      <c r="M56" s="218">
        <v>10.534</v>
      </c>
      <c r="N56" s="218">
        <v>2.892</v>
      </c>
      <c r="O56" s="218">
        <v>2.647</v>
      </c>
      <c r="P56" s="218">
        <v>2.193</v>
      </c>
      <c r="Q56" s="71">
        <v>2.193</v>
      </c>
      <c r="R56" s="218">
        <v>2.217</v>
      </c>
      <c r="S56" s="218">
        <v>4.953</v>
      </c>
      <c r="T56" s="218">
        <v>11.471</v>
      </c>
      <c r="U56" s="218">
        <v>18.976</v>
      </c>
      <c r="V56" s="71">
        <v>18.976</v>
      </c>
      <c r="W56" s="218">
        <v>22.641</v>
      </c>
      <c r="X56" s="218">
        <v>13.773</v>
      </c>
      <c r="Y56" s="218">
        <v>23.192</v>
      </c>
      <c r="Z56" s="218">
        <v>9.947</v>
      </c>
      <c r="AA56" s="71">
        <v>9.947</v>
      </c>
      <c r="AB56" s="218">
        <v>18.237</v>
      </c>
      <c r="AC56" s="218">
        <v>8.135</v>
      </c>
      <c r="AD56" s="218">
        <v>1.839</v>
      </c>
      <c r="AE56" s="218">
        <v>8.097</v>
      </c>
      <c r="AF56" s="71">
        <v>8.097</v>
      </c>
      <c r="AG56" s="218">
        <v>38.851</v>
      </c>
      <c r="AH56" s="218">
        <v>50.355</v>
      </c>
      <c r="AI56" s="218">
        <v>46.154</v>
      </c>
      <c r="AJ56" s="218">
        <v>9.592</v>
      </c>
      <c r="AK56" s="71">
        <v>9.592</v>
      </c>
      <c r="AL56" s="218">
        <v>7.774</v>
      </c>
      <c r="AM56" s="218">
        <v>8.678</v>
      </c>
      <c r="AN56" s="218">
        <v>9.663</v>
      </c>
    </row>
    <row r="57" spans="1:40" ht="15.6">
      <c r="A57" s="16" t="s">
        <v>67</v>
      </c>
      <c r="B57" s="46"/>
      <c r="C57" s="218"/>
      <c r="D57" s="17"/>
      <c r="E57" s="17"/>
      <c r="F57" s="17"/>
      <c r="G57" s="71">
        <v>169.087</v>
      </c>
      <c r="H57" s="218">
        <v>192.466</v>
      </c>
      <c r="I57" s="218">
        <v>177.21699999999998</v>
      </c>
      <c r="J57" s="218">
        <v>165.727</v>
      </c>
      <c r="K57" s="218">
        <v>162.187</v>
      </c>
      <c r="L57" s="71">
        <v>162.187</v>
      </c>
      <c r="M57" s="218">
        <v>165.953</v>
      </c>
      <c r="N57" s="218">
        <v>159.464</v>
      </c>
      <c r="O57" s="218">
        <v>165.196</v>
      </c>
      <c r="P57" s="218">
        <v>180.289</v>
      </c>
      <c r="Q57" s="71">
        <v>180.289</v>
      </c>
      <c r="R57" s="218">
        <v>205.128</v>
      </c>
      <c r="S57" s="218">
        <v>232.819</v>
      </c>
      <c r="T57" s="218">
        <v>204.334</v>
      </c>
      <c r="U57" s="218">
        <v>242.8</v>
      </c>
      <c r="V57" s="71">
        <v>242.8</v>
      </c>
      <c r="W57" s="218">
        <v>226.93</v>
      </c>
      <c r="X57" s="218">
        <v>250.869</v>
      </c>
      <c r="Y57" s="218">
        <v>238.488</v>
      </c>
      <c r="Z57" s="218">
        <v>234.69</v>
      </c>
      <c r="AA57" s="71">
        <v>234.69</v>
      </c>
      <c r="AB57" s="218">
        <v>240.056</v>
      </c>
      <c r="AC57" s="218">
        <v>289.07</v>
      </c>
      <c r="AD57" s="218">
        <v>290.374</v>
      </c>
      <c r="AE57" s="218">
        <v>279.34799999999996</v>
      </c>
      <c r="AF57" s="71">
        <v>279.34799999999996</v>
      </c>
      <c r="AG57" s="218">
        <v>244.691</v>
      </c>
      <c r="AH57" s="218">
        <v>250.1</v>
      </c>
      <c r="AI57" s="218">
        <v>237.791</v>
      </c>
      <c r="AJ57" s="218">
        <v>277.474</v>
      </c>
      <c r="AK57" s="71">
        <v>277.474</v>
      </c>
      <c r="AL57" s="218">
        <v>260.199</v>
      </c>
      <c r="AM57" s="218">
        <v>300.64251900000005</v>
      </c>
      <c r="AN57" s="218">
        <v>347.743</v>
      </c>
    </row>
    <row r="58" spans="1:40" s="195" customFormat="1" ht="15.6">
      <c r="A58" s="16" t="s">
        <v>182</v>
      </c>
      <c r="B58" s="46"/>
      <c r="C58" s="218"/>
      <c r="D58" s="17"/>
      <c r="E58" s="17"/>
      <c r="F58" s="17"/>
      <c r="G58" s="71"/>
      <c r="H58" s="218"/>
      <c r="I58" s="218"/>
      <c r="J58" s="218"/>
      <c r="K58" s="218"/>
      <c r="L58" s="71"/>
      <c r="M58" s="218"/>
      <c r="N58" s="218"/>
      <c r="O58" s="218"/>
      <c r="P58" s="218"/>
      <c r="Q58" s="71"/>
      <c r="R58" s="218"/>
      <c r="S58" s="218"/>
      <c r="T58" s="218"/>
      <c r="U58" s="218"/>
      <c r="V58" s="71"/>
      <c r="W58" s="218"/>
      <c r="X58" s="218"/>
      <c r="Y58" s="218"/>
      <c r="Z58" s="218"/>
      <c r="AA58" s="71"/>
      <c r="AB58" s="218"/>
      <c r="AC58" s="218"/>
      <c r="AD58" s="218"/>
      <c r="AE58" s="218"/>
      <c r="AF58" s="71"/>
      <c r="AG58" s="218"/>
      <c r="AH58" s="218">
        <v>0.608</v>
      </c>
      <c r="AI58" s="218">
        <v>0.926</v>
      </c>
      <c r="AJ58" s="218">
        <v>1.261</v>
      </c>
      <c r="AK58" s="71">
        <v>1.261</v>
      </c>
      <c r="AL58" s="218">
        <v>0.29</v>
      </c>
      <c r="AM58" s="218">
        <v>0.608</v>
      </c>
      <c r="AN58" s="218">
        <v>0.2</v>
      </c>
    </row>
    <row r="59" spans="1:40" ht="15.6">
      <c r="A59" s="16" t="s">
        <v>88</v>
      </c>
      <c r="B59" s="46"/>
      <c r="C59" s="218"/>
      <c r="D59" s="17"/>
      <c r="E59" s="17"/>
      <c r="F59" s="17"/>
      <c r="G59" s="71">
        <v>0.057</v>
      </c>
      <c r="H59" s="218">
        <v>3.728</v>
      </c>
      <c r="I59" s="218">
        <v>0.874</v>
      </c>
      <c r="J59" s="218">
        <v>3.342</v>
      </c>
      <c r="K59" s="218">
        <v>0.117</v>
      </c>
      <c r="L59" s="71">
        <v>0.117</v>
      </c>
      <c r="M59" s="218">
        <v>3.797</v>
      </c>
      <c r="N59" s="218">
        <v>7.081</v>
      </c>
      <c r="O59" s="218">
        <v>13.813</v>
      </c>
      <c r="P59" s="218">
        <v>0.437</v>
      </c>
      <c r="Q59" s="71">
        <v>0.437</v>
      </c>
      <c r="R59" s="218">
        <v>7.684</v>
      </c>
      <c r="S59" s="218">
        <v>6.517</v>
      </c>
      <c r="T59" s="218">
        <v>16.77625</v>
      </c>
      <c r="U59" s="218">
        <v>1.8</v>
      </c>
      <c r="V59" s="71">
        <v>1.8</v>
      </c>
      <c r="W59" s="218">
        <v>6.652</v>
      </c>
      <c r="X59" s="218">
        <v>3.54375</v>
      </c>
      <c r="Y59" s="218">
        <v>4.0905</v>
      </c>
      <c r="Z59" s="218">
        <v>0.438</v>
      </c>
      <c r="AA59" s="71">
        <v>0.438</v>
      </c>
      <c r="AB59" s="218">
        <v>0.016</v>
      </c>
      <c r="AC59" s="218">
        <v>0.625</v>
      </c>
      <c r="AD59" s="218">
        <v>0.871</v>
      </c>
      <c r="AE59" s="218">
        <v>5.635</v>
      </c>
      <c r="AF59" s="71">
        <v>5.635</v>
      </c>
      <c r="AG59" s="218">
        <v>5.942</v>
      </c>
      <c r="AH59" s="218">
        <v>7.272</v>
      </c>
      <c r="AI59" s="218">
        <v>0.811</v>
      </c>
      <c r="AJ59" s="218">
        <v>0.078</v>
      </c>
      <c r="AK59" s="71">
        <v>0.078</v>
      </c>
      <c r="AL59" s="218">
        <v>2.688</v>
      </c>
      <c r="AM59" s="218">
        <v>11.327</v>
      </c>
      <c r="AN59" s="218">
        <v>14.393</v>
      </c>
    </row>
    <row r="60" spans="1:40" ht="15.6">
      <c r="A60" s="16" t="s">
        <v>60</v>
      </c>
      <c r="B60" s="46"/>
      <c r="C60" s="219"/>
      <c r="D60" s="17"/>
      <c r="E60" s="17"/>
      <c r="F60" s="17"/>
      <c r="G60" s="76">
        <v>6.3</v>
      </c>
      <c r="H60" s="219">
        <v>8.505</v>
      </c>
      <c r="I60" s="219">
        <v>7.341</v>
      </c>
      <c r="J60" s="219">
        <v>7.074999999999999</v>
      </c>
      <c r="K60" s="219">
        <v>7.261</v>
      </c>
      <c r="L60" s="76">
        <v>7.261</v>
      </c>
      <c r="M60" s="219">
        <v>7.264</v>
      </c>
      <c r="N60" s="219">
        <v>6.55</v>
      </c>
      <c r="O60" s="219">
        <v>7.772</v>
      </c>
      <c r="P60" s="219">
        <v>7.086</v>
      </c>
      <c r="Q60" s="76">
        <v>7.086</v>
      </c>
      <c r="R60" s="219">
        <v>9.716</v>
      </c>
      <c r="S60" s="219">
        <v>9.989</v>
      </c>
      <c r="T60" s="219">
        <v>14.587</v>
      </c>
      <c r="U60" s="219">
        <v>22.4</v>
      </c>
      <c r="V60" s="76">
        <v>22.4</v>
      </c>
      <c r="W60" s="219">
        <v>24.559</v>
      </c>
      <c r="X60" s="219">
        <v>23.716</v>
      </c>
      <c r="Y60" s="219">
        <v>23.72</v>
      </c>
      <c r="Z60" s="219">
        <v>25.708</v>
      </c>
      <c r="AA60" s="76">
        <v>25.708</v>
      </c>
      <c r="AB60" s="219">
        <v>28.12</v>
      </c>
      <c r="AC60" s="219">
        <v>25.396</v>
      </c>
      <c r="AD60" s="219">
        <v>27.594</v>
      </c>
      <c r="AE60" s="219">
        <v>29.354</v>
      </c>
      <c r="AF60" s="76">
        <v>29.354</v>
      </c>
      <c r="AG60" s="219">
        <v>32.047</v>
      </c>
      <c r="AH60" s="219">
        <v>14.476</v>
      </c>
      <c r="AI60" s="219">
        <v>16.953</v>
      </c>
      <c r="AJ60" s="219">
        <v>18.822</v>
      </c>
      <c r="AK60" s="76">
        <v>18.822</v>
      </c>
      <c r="AL60" s="219">
        <v>22.262</v>
      </c>
      <c r="AM60" s="219">
        <v>17.067</v>
      </c>
      <c r="AN60" s="219">
        <v>18.869</v>
      </c>
    </row>
    <row r="61" spans="1:40" ht="16.2" thickBot="1">
      <c r="A61" s="36" t="s">
        <v>68</v>
      </c>
      <c r="B61" s="24"/>
      <c r="C61" s="209"/>
      <c r="D61" s="36"/>
      <c r="E61" s="36"/>
      <c r="F61" s="36"/>
      <c r="G61" s="69">
        <v>197.53699999999998</v>
      </c>
      <c r="H61" s="209">
        <v>228.155</v>
      </c>
      <c r="I61" s="209">
        <v>206.56199999999998</v>
      </c>
      <c r="J61" s="209">
        <v>201.953</v>
      </c>
      <c r="K61" s="209">
        <v>206.088</v>
      </c>
      <c r="L61" s="69">
        <v>206.088</v>
      </c>
      <c r="M61" s="209">
        <v>213.863</v>
      </c>
      <c r="N61" s="209">
        <v>198.708</v>
      </c>
      <c r="O61" s="209">
        <v>235.713</v>
      </c>
      <c r="P61" s="209">
        <v>205.182</v>
      </c>
      <c r="Q61" s="69">
        <v>205.182</v>
      </c>
      <c r="R61" s="209">
        <v>244.824</v>
      </c>
      <c r="S61" s="209">
        <v>268.084</v>
      </c>
      <c r="T61" s="209">
        <v>261.73725</v>
      </c>
      <c r="U61" s="209">
        <v>443.561</v>
      </c>
      <c r="V61" s="69">
        <v>443.561</v>
      </c>
      <c r="W61" s="209">
        <v>311.12100000000004</v>
      </c>
      <c r="X61" s="209">
        <v>323.63375</v>
      </c>
      <c r="Y61" s="209">
        <v>324.29050000000007</v>
      </c>
      <c r="Z61" s="209">
        <v>305.106</v>
      </c>
      <c r="AA61" s="69">
        <v>305.106</v>
      </c>
      <c r="AB61" s="209">
        <v>322.17900000000003</v>
      </c>
      <c r="AC61" s="209">
        <v>393.589</v>
      </c>
      <c r="AD61" s="209">
        <v>405.839</v>
      </c>
      <c r="AE61" s="209">
        <v>407.9029999999999</v>
      </c>
      <c r="AF61" s="69">
        <v>407.9029999999999</v>
      </c>
      <c r="AG61" s="209">
        <v>402.9150000000001</v>
      </c>
      <c r="AH61" s="209">
        <v>374.91999999999996</v>
      </c>
      <c r="AI61" s="209">
        <v>349.3449999999999</v>
      </c>
      <c r="AJ61" s="209">
        <v>353.207</v>
      </c>
      <c r="AK61" s="69">
        <v>353.207</v>
      </c>
      <c r="AL61" s="209">
        <v>450.447</v>
      </c>
      <c r="AM61" s="209">
        <v>467.8285190000001</v>
      </c>
      <c r="AN61" s="209">
        <v>519.612</v>
      </c>
    </row>
    <row r="62" spans="1:40" ht="16.2" thickBot="1">
      <c r="A62" s="42" t="s">
        <v>69</v>
      </c>
      <c r="B62" s="24"/>
      <c r="C62" s="213"/>
      <c r="D62" s="42"/>
      <c r="E62" s="42"/>
      <c r="F62" s="42"/>
      <c r="G62" s="75">
        <v>1207.798</v>
      </c>
      <c r="H62" s="213">
        <v>1228.434</v>
      </c>
      <c r="I62" s="213">
        <v>1184.0459999999998</v>
      </c>
      <c r="J62" s="213">
        <v>1179.585</v>
      </c>
      <c r="K62" s="213">
        <v>1231.734</v>
      </c>
      <c r="L62" s="75">
        <v>1232.34</v>
      </c>
      <c r="M62" s="213">
        <v>1247.21</v>
      </c>
      <c r="N62" s="213">
        <v>1250.594</v>
      </c>
      <c r="O62" s="213">
        <v>1288.792</v>
      </c>
      <c r="P62" s="213">
        <v>1303.089</v>
      </c>
      <c r="Q62" s="75">
        <v>1303.089</v>
      </c>
      <c r="R62" s="213">
        <v>1543.86</v>
      </c>
      <c r="S62" s="213">
        <v>1355.954</v>
      </c>
      <c r="T62" s="213">
        <v>1365.93125</v>
      </c>
      <c r="U62" s="213">
        <v>1724.201</v>
      </c>
      <c r="V62" s="75">
        <v>1724.201</v>
      </c>
      <c r="W62" s="213">
        <v>1743.212</v>
      </c>
      <c r="X62" s="213">
        <v>1757.3909999999998</v>
      </c>
      <c r="Y62" s="213">
        <v>1788.5520000000001</v>
      </c>
      <c r="Z62" s="213">
        <v>1778.116</v>
      </c>
      <c r="AA62" s="75">
        <v>1778.116</v>
      </c>
      <c r="AB62" s="213">
        <v>1841.739</v>
      </c>
      <c r="AC62" s="213">
        <v>1939.8719999999998</v>
      </c>
      <c r="AD62" s="213">
        <v>1955.5159999999998</v>
      </c>
      <c r="AE62" s="213">
        <v>1972.1929999999998</v>
      </c>
      <c r="AF62" s="75">
        <v>1972.1929999999998</v>
      </c>
      <c r="AG62" s="213">
        <v>1913.475</v>
      </c>
      <c r="AH62" s="213">
        <v>1608.8650000000002</v>
      </c>
      <c r="AI62" s="213">
        <v>1591.792</v>
      </c>
      <c r="AJ62" s="213">
        <v>1612.9699999999998</v>
      </c>
      <c r="AK62" s="75">
        <v>1612.9699999999998</v>
      </c>
      <c r="AL62" s="213">
        <v>1631.614</v>
      </c>
      <c r="AM62" s="213">
        <v>1623.8650000000002</v>
      </c>
      <c r="AN62" s="213">
        <v>1644.5529999999999</v>
      </c>
    </row>
    <row r="63" ht="15" thickBot="1"/>
    <row r="64" spans="1:40" s="195" customFormat="1" ht="16.2" thickBot="1">
      <c r="A64" s="42" t="s">
        <v>199</v>
      </c>
      <c r="B64" s="24"/>
      <c r="C64" s="213"/>
      <c r="D64" s="42"/>
      <c r="E64" s="42"/>
      <c r="F64" s="42"/>
      <c r="G64" s="75">
        <f>G47+G55-G41-G42-G33</f>
        <v>241.2</v>
      </c>
      <c r="H64" s="213">
        <f aca="true" t="shared" si="3" ref="H64:AN64">H47+H55-H41-H42-H33</f>
        <v>241.871</v>
      </c>
      <c r="I64" s="213">
        <f t="shared" si="3"/>
        <v>259.41100000000006</v>
      </c>
      <c r="J64" s="213">
        <f t="shared" si="3"/>
        <v>233.53999999999996</v>
      </c>
      <c r="K64" s="213">
        <f t="shared" si="3"/>
        <v>218.292</v>
      </c>
      <c r="L64" s="75">
        <f t="shared" si="3"/>
        <v>218.292</v>
      </c>
      <c r="M64" s="213">
        <f t="shared" si="3"/>
        <v>207.986</v>
      </c>
      <c r="N64" s="213">
        <f t="shared" si="3"/>
        <v>188.03000000000003</v>
      </c>
      <c r="O64" s="213">
        <f t="shared" si="3"/>
        <v>183.46699999999998</v>
      </c>
      <c r="P64" s="213">
        <f t="shared" si="3"/>
        <v>153.13199999999995</v>
      </c>
      <c r="Q64" s="75">
        <f t="shared" si="3"/>
        <v>153.13199999999995</v>
      </c>
      <c r="R64" s="213">
        <f t="shared" si="3"/>
        <v>125.59099999999984</v>
      </c>
      <c r="S64" s="213">
        <f t="shared" si="3"/>
        <v>152.32499999999996</v>
      </c>
      <c r="T64" s="213">
        <f t="shared" si="3"/>
        <v>156.75800000000004</v>
      </c>
      <c r="U64" s="213">
        <f t="shared" si="3"/>
        <v>304.82200000000006</v>
      </c>
      <c r="V64" s="75">
        <f t="shared" si="3"/>
        <v>304.82200000000006</v>
      </c>
      <c r="W64" s="213">
        <f t="shared" si="3"/>
        <v>400.142</v>
      </c>
      <c r="X64" s="213">
        <f t="shared" si="3"/>
        <v>464.8459999999999</v>
      </c>
      <c r="Y64" s="213">
        <f t="shared" si="3"/>
        <v>518.487</v>
      </c>
      <c r="Z64" s="213">
        <f t="shared" si="3"/>
        <v>512.7079999999999</v>
      </c>
      <c r="AA64" s="75">
        <f t="shared" si="3"/>
        <v>512.7079999999999</v>
      </c>
      <c r="AB64" s="213">
        <f t="shared" si="3"/>
        <v>533.8979999999999</v>
      </c>
      <c r="AC64" s="213">
        <f t="shared" si="3"/>
        <v>540.028</v>
      </c>
      <c r="AD64" s="213">
        <f t="shared" si="3"/>
        <v>556.239</v>
      </c>
      <c r="AE64" s="213">
        <f t="shared" si="3"/>
        <v>168.5909999999999</v>
      </c>
      <c r="AF64" s="75">
        <f>AF47+AF55-AF41-AF42-AF33</f>
        <v>168.5909999999999</v>
      </c>
      <c r="AG64" s="213">
        <f t="shared" si="3"/>
        <v>227.38400000000001</v>
      </c>
      <c r="AH64" s="213">
        <f t="shared" si="3"/>
        <v>176.09599999999995</v>
      </c>
      <c r="AI64" s="213">
        <f t="shared" si="3"/>
        <v>162.19400000000007</v>
      </c>
      <c r="AJ64" s="213">
        <f t="shared" si="3"/>
        <v>101.68</v>
      </c>
      <c r="AK64" s="75">
        <f t="shared" si="3"/>
        <v>101.68</v>
      </c>
      <c r="AL64" s="213">
        <f t="shared" si="3"/>
        <v>46.51600000000002</v>
      </c>
      <c r="AM64" s="213">
        <f t="shared" si="3"/>
        <v>-10.162999999999954</v>
      </c>
      <c r="AN64" s="213">
        <f t="shared" si="3"/>
        <v>-72.02100000000002</v>
      </c>
    </row>
    <row r="65" spans="1:40" s="195" customFormat="1" ht="15" thickBot="1">
      <c r="A65" s="18"/>
      <c r="B65" s="9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29"/>
      <c r="AF65" s="229"/>
      <c r="AG65" s="201"/>
      <c r="AH65" s="201"/>
      <c r="AI65" s="201"/>
      <c r="AJ65" s="201"/>
      <c r="AK65" s="201"/>
      <c r="AL65" s="201"/>
      <c r="AM65" s="229"/>
      <c r="AN65" s="194"/>
    </row>
    <row r="66" spans="1:40" ht="16.2" thickBot="1">
      <c r="A66" s="232" t="s">
        <v>157</v>
      </c>
      <c r="B66" s="88"/>
      <c r="C66" s="233" t="str">
        <f aca="true" t="shared" si="4" ref="C66:F66">C1</f>
        <v>1T15</v>
      </c>
      <c r="D66" s="233" t="str">
        <f t="shared" si="4"/>
        <v>2T15</v>
      </c>
      <c r="E66" s="233" t="str">
        <f t="shared" si="4"/>
        <v>3T15</v>
      </c>
      <c r="F66" s="233" t="str">
        <f t="shared" si="4"/>
        <v>4T15</v>
      </c>
      <c r="G66" s="231">
        <f>G1</f>
        <v>2015</v>
      </c>
      <c r="H66" s="233" t="str">
        <f aca="true" t="shared" si="5" ref="H66:AN66">H1</f>
        <v>1T16</v>
      </c>
      <c r="I66" s="233" t="str">
        <f t="shared" si="5"/>
        <v>2T16</v>
      </c>
      <c r="J66" s="233" t="str">
        <f t="shared" si="5"/>
        <v>3T16</v>
      </c>
      <c r="K66" s="233" t="str">
        <f t="shared" si="5"/>
        <v>4T16</v>
      </c>
      <c r="L66" s="231">
        <f t="shared" si="5"/>
        <v>2016</v>
      </c>
      <c r="M66" s="233" t="str">
        <f t="shared" si="5"/>
        <v>1T17</v>
      </c>
      <c r="N66" s="233" t="str">
        <f t="shared" si="5"/>
        <v>2T17</v>
      </c>
      <c r="O66" s="233" t="str">
        <f t="shared" si="5"/>
        <v>3T17</v>
      </c>
      <c r="P66" s="233" t="str">
        <f t="shared" si="5"/>
        <v>4T17</v>
      </c>
      <c r="Q66" s="231">
        <f t="shared" si="5"/>
        <v>2017</v>
      </c>
      <c r="R66" s="233" t="str">
        <f t="shared" si="5"/>
        <v>1T18</v>
      </c>
      <c r="S66" s="233" t="str">
        <f t="shared" si="5"/>
        <v>2T18</v>
      </c>
      <c r="T66" s="233" t="str">
        <f t="shared" si="5"/>
        <v>3T18</v>
      </c>
      <c r="U66" s="233" t="str">
        <f t="shared" si="5"/>
        <v>4T18</v>
      </c>
      <c r="V66" s="231">
        <f t="shared" si="5"/>
        <v>2018</v>
      </c>
      <c r="W66" s="233" t="str">
        <f t="shared" si="5"/>
        <v>1T19</v>
      </c>
      <c r="X66" s="233" t="str">
        <f t="shared" si="5"/>
        <v>2T19</v>
      </c>
      <c r="Y66" s="233" t="str">
        <f t="shared" si="5"/>
        <v>3T19</v>
      </c>
      <c r="Z66" s="233" t="str">
        <f t="shared" si="5"/>
        <v>4T19</v>
      </c>
      <c r="AA66" s="231">
        <f t="shared" si="5"/>
        <v>2019</v>
      </c>
      <c r="AB66" s="233" t="str">
        <f t="shared" si="5"/>
        <v>1T20</v>
      </c>
      <c r="AC66" s="233" t="str">
        <f t="shared" si="5"/>
        <v>2T20</v>
      </c>
      <c r="AD66" s="233" t="str">
        <f t="shared" si="5"/>
        <v>3T20</v>
      </c>
      <c r="AE66" s="233" t="str">
        <f t="shared" si="5"/>
        <v>4T20</v>
      </c>
      <c r="AF66" s="231">
        <f t="shared" si="5"/>
        <v>2020</v>
      </c>
      <c r="AG66" s="233" t="str">
        <f t="shared" si="5"/>
        <v>1T21</v>
      </c>
      <c r="AH66" s="233" t="str">
        <f t="shared" si="5"/>
        <v>2T21</v>
      </c>
      <c r="AI66" s="233" t="str">
        <f t="shared" si="5"/>
        <v>3T21</v>
      </c>
      <c r="AJ66" s="233" t="str">
        <f t="shared" si="5"/>
        <v>4T21</v>
      </c>
      <c r="AK66" s="231">
        <f t="shared" si="5"/>
        <v>2021</v>
      </c>
      <c r="AL66" s="233" t="str">
        <f t="shared" si="5"/>
        <v>1T22</v>
      </c>
      <c r="AM66" s="233" t="str">
        <f t="shared" si="5"/>
        <v>2T22</v>
      </c>
      <c r="AN66" s="233" t="str">
        <f t="shared" si="5"/>
        <v>3T22</v>
      </c>
    </row>
    <row r="67" spans="1:40" ht="15.6">
      <c r="A67" s="43" t="s">
        <v>70</v>
      </c>
      <c r="B67" s="24"/>
      <c r="C67" s="214">
        <v>13.094</v>
      </c>
      <c r="D67" s="214">
        <v>17.831000000000003</v>
      </c>
      <c r="E67" s="214">
        <v>17.284</v>
      </c>
      <c r="F67" s="214">
        <v>18.82951950566067</v>
      </c>
      <c r="G67" s="77">
        <v>67.03851950566067</v>
      </c>
      <c r="H67" s="214">
        <v>18.811695344304866</v>
      </c>
      <c r="I67" s="214">
        <v>-3.338695344304865</v>
      </c>
      <c r="J67" s="214">
        <v>16.366094094995425</v>
      </c>
      <c r="K67" s="214">
        <v>19.256667017085405</v>
      </c>
      <c r="L67" s="77">
        <v>51.09576111208083</v>
      </c>
      <c r="M67" s="214">
        <v>18.9714884375</v>
      </c>
      <c r="N67" s="214">
        <v>24.209511562499998</v>
      </c>
      <c r="O67" s="214">
        <v>37.289</v>
      </c>
      <c r="P67" s="214">
        <v>39.400999999999996</v>
      </c>
      <c r="Q67" s="77">
        <v>119.871</v>
      </c>
      <c r="R67" s="214">
        <v>40.126</v>
      </c>
      <c r="S67" s="214">
        <v>29.071999999999996</v>
      </c>
      <c r="T67" s="214">
        <v>56.45093155873301</v>
      </c>
      <c r="U67" s="214">
        <v>47.58096989435591</v>
      </c>
      <c r="V67" s="77">
        <v>173.22990145308893</v>
      </c>
      <c r="W67" s="214">
        <v>23.744866430784022</v>
      </c>
      <c r="X67" s="214">
        <v>10.812909654434016</v>
      </c>
      <c r="Y67" s="214">
        <v>4.689179918074906</v>
      </c>
      <c r="Z67" s="214">
        <v>-28.144459416850033</v>
      </c>
      <c r="AA67" s="77">
        <v>11.10249658644291</v>
      </c>
      <c r="AB67" s="214">
        <v>-15.70761229394798</v>
      </c>
      <c r="AC67" s="214">
        <v>-17.63740677663403</v>
      </c>
      <c r="AD67" s="214">
        <v>-21.38612607644788</v>
      </c>
      <c r="AE67" s="214">
        <v>18.074145147029895</v>
      </c>
      <c r="AF67" s="77">
        <v>-36.657</v>
      </c>
      <c r="AG67" s="214">
        <v>-14.038386844040023</v>
      </c>
      <c r="AH67" s="214">
        <v>-171.27761315595998</v>
      </c>
      <c r="AI67" s="214">
        <v>-1.806999999999988</v>
      </c>
      <c r="AJ67" s="214">
        <f>AK67-AG67-AH67-AI67</f>
        <v>-5.415999999999997</v>
      </c>
      <c r="AK67" s="77">
        <v>-192.539</v>
      </c>
      <c r="AL67" s="214">
        <v>19.847</v>
      </c>
      <c r="AM67" s="214">
        <v>35.80330799999999</v>
      </c>
      <c r="AN67" s="214">
        <v>25.64669200000001</v>
      </c>
    </row>
    <row r="68" spans="1:40" ht="15.6">
      <c r="A68" s="19" t="s">
        <v>71</v>
      </c>
      <c r="B68" s="19"/>
      <c r="C68" s="211">
        <v>28.552</v>
      </c>
      <c r="D68" s="211">
        <v>3.283999999999999</v>
      </c>
      <c r="E68" s="211">
        <v>17.634</v>
      </c>
      <c r="F68" s="211">
        <v>17.692000000000007</v>
      </c>
      <c r="G68" s="58">
        <v>67.162</v>
      </c>
      <c r="H68" s="211">
        <v>15.42163968</v>
      </c>
      <c r="I68" s="211">
        <v>14.347360319999998</v>
      </c>
      <c r="J68" s="211">
        <v>29.379000000000005</v>
      </c>
      <c r="K68" s="211">
        <v>17.731</v>
      </c>
      <c r="L68" s="58">
        <v>76.879</v>
      </c>
      <c r="M68" s="211">
        <v>17.614</v>
      </c>
      <c r="N68" s="211">
        <v>17.694</v>
      </c>
      <c r="O68" s="211">
        <v>18.58</v>
      </c>
      <c r="P68" s="211">
        <v>21.549</v>
      </c>
      <c r="Q68" s="58">
        <v>75.437</v>
      </c>
      <c r="R68" s="211">
        <v>19.244</v>
      </c>
      <c r="S68" s="211">
        <v>18.630000000000003</v>
      </c>
      <c r="T68" s="211">
        <v>18.293338149999997</v>
      </c>
      <c r="U68" s="211">
        <v>19.48251973</v>
      </c>
      <c r="V68" s="58">
        <v>75.64985788</v>
      </c>
      <c r="W68" s="211">
        <v>22.41066123</v>
      </c>
      <c r="X68" s="211">
        <v>22.392435940000002</v>
      </c>
      <c r="Y68" s="211">
        <v>24.654886539999993</v>
      </c>
      <c r="Z68" s="211">
        <v>22.863176780000018</v>
      </c>
      <c r="AA68" s="58">
        <v>92.32116049000001</v>
      </c>
      <c r="AB68" s="211">
        <v>26.53902357</v>
      </c>
      <c r="AC68" s="211">
        <v>27.9358331</v>
      </c>
      <c r="AD68" s="211">
        <v>25.42919129</v>
      </c>
      <c r="AE68" s="211">
        <v>27.238632150000008</v>
      </c>
      <c r="AF68" s="58">
        <v>107.14268011</v>
      </c>
      <c r="AG68" s="211">
        <v>25.27964389</v>
      </c>
      <c r="AH68" s="211">
        <v>25.53235611</v>
      </c>
      <c r="AI68" s="211">
        <v>21.430999999999994</v>
      </c>
      <c r="AJ68" s="211">
        <f aca="true" t="shared" si="6" ref="AJ68:AJ100">AK68-AG68-AH68-AI68</f>
        <v>21.214000000000002</v>
      </c>
      <c r="AK68" s="58">
        <v>93.457</v>
      </c>
      <c r="AL68" s="211">
        <v>21.005</v>
      </c>
      <c r="AM68" s="211">
        <v>22.879</v>
      </c>
      <c r="AN68" s="211">
        <v>27.746</v>
      </c>
    </row>
    <row r="69" spans="1:40" ht="15.6">
      <c r="A69" s="1" t="s">
        <v>72</v>
      </c>
      <c r="B69" s="5"/>
      <c r="C69" s="204">
        <v>8.783</v>
      </c>
      <c r="D69" s="204">
        <v>-1.617</v>
      </c>
      <c r="E69" s="204">
        <v>2.5360000000000005</v>
      </c>
      <c r="F69" s="204">
        <v>-6.909</v>
      </c>
      <c r="G69" s="58">
        <v>2.793</v>
      </c>
      <c r="H69" s="204">
        <v>2.2737438</v>
      </c>
      <c r="I69" s="204">
        <v>0.9252562000000002</v>
      </c>
      <c r="J69" s="204">
        <v>1.8619999999999997</v>
      </c>
      <c r="K69" s="204">
        <v>0.680642185960882</v>
      </c>
      <c r="L69" s="58">
        <v>5.741642185960882</v>
      </c>
      <c r="M69" s="204">
        <v>4.531292646818892</v>
      </c>
      <c r="N69" s="204">
        <v>-0.41429264681889233</v>
      </c>
      <c r="O69" s="204">
        <v>3.8600000000000003</v>
      </c>
      <c r="P69" s="204">
        <v>3.6050000000000004</v>
      </c>
      <c r="Q69" s="58">
        <v>11.582</v>
      </c>
      <c r="R69" s="204">
        <v>6.72</v>
      </c>
      <c r="S69" s="204">
        <v>-0.6890000000000001</v>
      </c>
      <c r="T69" s="204">
        <v>8.122647671464112</v>
      </c>
      <c r="U69" s="204">
        <v>8.715366259234951</v>
      </c>
      <c r="V69" s="58">
        <v>22.86901393069906</v>
      </c>
      <c r="W69" s="204">
        <v>10.328547705504098</v>
      </c>
      <c r="X69" s="204">
        <v>-1.050069130585042</v>
      </c>
      <c r="Y69" s="204">
        <v>9.346057595047139</v>
      </c>
      <c r="Z69" s="204">
        <v>1.2483024776519898</v>
      </c>
      <c r="AA69" s="58">
        <v>19.872838647618185</v>
      </c>
      <c r="AB69" s="204">
        <v>8.119708534451009</v>
      </c>
      <c r="AC69" s="204">
        <v>8.382250308684172</v>
      </c>
      <c r="AD69" s="204">
        <v>2.8904585148238375</v>
      </c>
      <c r="AE69" s="204">
        <v>-14.218032383941024</v>
      </c>
      <c r="AF69" s="58">
        <v>5.174384974017995</v>
      </c>
      <c r="AG69" s="204">
        <v>4.04879418</v>
      </c>
      <c r="AH69" s="204">
        <v>-8.51779418</v>
      </c>
      <c r="AI69" s="204">
        <v>8.234</v>
      </c>
      <c r="AJ69" s="204">
        <f t="shared" si="6"/>
        <v>-2.1950000000000003</v>
      </c>
      <c r="AK69" s="58">
        <v>1.57</v>
      </c>
      <c r="AL69" s="204">
        <v>-5.715</v>
      </c>
      <c r="AM69" s="204">
        <v>3.888</v>
      </c>
      <c r="AN69" s="204">
        <v>4.203999999999999</v>
      </c>
    </row>
    <row r="70" spans="1:40" ht="15.6">
      <c r="A70" s="16" t="s">
        <v>73</v>
      </c>
      <c r="B70" s="46"/>
      <c r="C70" s="204">
        <v>-12.371</v>
      </c>
      <c r="D70" s="204">
        <v>11.978</v>
      </c>
      <c r="E70" s="204">
        <v>-2.321999999999999</v>
      </c>
      <c r="F70" s="204">
        <v>-6.275</v>
      </c>
      <c r="G70" s="58">
        <v>-8.99</v>
      </c>
      <c r="H70" s="204">
        <v>0.07538019999999972</v>
      </c>
      <c r="I70" s="204">
        <v>-0.3773801999999997</v>
      </c>
      <c r="J70" s="204">
        <v>-19.312164060000004</v>
      </c>
      <c r="K70" s="204">
        <v>-4.411034390000001</v>
      </c>
      <c r="L70" s="58">
        <v>-24.025198450000005</v>
      </c>
      <c r="M70" s="204">
        <v>-1.7859976</v>
      </c>
      <c r="N70" s="204">
        <v>-2.0830024000000003</v>
      </c>
      <c r="O70" s="204">
        <v>-1.517</v>
      </c>
      <c r="P70" s="204">
        <v>-3.345999999999999</v>
      </c>
      <c r="Q70" s="58">
        <v>-8.732</v>
      </c>
      <c r="R70" s="204">
        <v>-2.329</v>
      </c>
      <c r="S70" s="204">
        <v>-1.6949999999999998</v>
      </c>
      <c r="T70" s="204">
        <v>-1.0789999999999997</v>
      </c>
      <c r="U70" s="204">
        <v>-4.624999999999999</v>
      </c>
      <c r="V70" s="58">
        <v>-9.728</v>
      </c>
      <c r="W70" s="204">
        <v>-0.636</v>
      </c>
      <c r="X70" s="204">
        <v>-0.9640000000000001</v>
      </c>
      <c r="Y70" s="204">
        <v>-0.41100000000000003</v>
      </c>
      <c r="Z70" s="204">
        <v>0.14300000000000002</v>
      </c>
      <c r="AA70" s="58">
        <v>-1.868</v>
      </c>
      <c r="AB70" s="204">
        <v>-0.561</v>
      </c>
      <c r="AC70" s="204">
        <v>-0.025999999999999912</v>
      </c>
      <c r="AD70" s="204">
        <v>-0.050000000000000044</v>
      </c>
      <c r="AE70" s="204">
        <v>-30.819</v>
      </c>
      <c r="AF70" s="58">
        <v>-31.456</v>
      </c>
      <c r="AG70" s="204">
        <v>0.044</v>
      </c>
      <c r="AH70" s="204">
        <v>189.641</v>
      </c>
      <c r="AI70" s="204">
        <v>1.6690000000000111</v>
      </c>
      <c r="AJ70" s="204">
        <f t="shared" si="6"/>
        <v>2.144999999999982</v>
      </c>
      <c r="AK70" s="58">
        <v>193.499</v>
      </c>
      <c r="AL70" s="204">
        <v>0.7420628800000002</v>
      </c>
      <c r="AM70" s="204">
        <v>36.57901892</v>
      </c>
      <c r="AN70" s="204">
        <v>1.6682206599999958</v>
      </c>
    </row>
    <row r="71" spans="1:40" ht="15.6">
      <c r="A71" s="1" t="s">
        <v>169</v>
      </c>
      <c r="B71" s="5"/>
      <c r="C71" s="204">
        <v>5.3420000000000005</v>
      </c>
      <c r="D71" s="204">
        <v>9.368</v>
      </c>
      <c r="E71" s="204">
        <v>20.933999999999997</v>
      </c>
      <c r="F71" s="204">
        <v>30.925999999999995</v>
      </c>
      <c r="G71" s="58">
        <v>66.57</v>
      </c>
      <c r="H71" s="204">
        <v>-1.245</v>
      </c>
      <c r="I71" s="204">
        <v>9.443000000000001</v>
      </c>
      <c r="J71" s="204">
        <v>3.762999999999998</v>
      </c>
      <c r="K71" s="204">
        <v>9.591000000000001</v>
      </c>
      <c r="L71" s="58">
        <v>21.552</v>
      </c>
      <c r="M71" s="204">
        <v>6.177999999999999</v>
      </c>
      <c r="N71" s="204">
        <v>6.242000000000001</v>
      </c>
      <c r="O71" s="204">
        <v>5.15</v>
      </c>
      <c r="P71" s="204">
        <v>11.259999999999998</v>
      </c>
      <c r="Q71" s="58">
        <v>28.83</v>
      </c>
      <c r="R71" s="204">
        <v>5.594</v>
      </c>
      <c r="S71" s="204">
        <v>22.57880303</v>
      </c>
      <c r="T71" s="204">
        <v>3.3697520300000043</v>
      </c>
      <c r="U71" s="204">
        <v>5.243259899999998</v>
      </c>
      <c r="V71" s="58">
        <v>36.78581496</v>
      </c>
      <c r="W71" s="204">
        <f>5.57459076</f>
        <v>5.57459076</v>
      </c>
      <c r="X71" s="204">
        <v>6.67860371</v>
      </c>
      <c r="Y71" s="204">
        <v>4.609380232992603</v>
      </c>
      <c r="Z71" s="204">
        <v>4.433705829050599</v>
      </c>
      <c r="AA71" s="58">
        <v>21.296280532043202</v>
      </c>
      <c r="AB71" s="204">
        <v>5.5094702588694</v>
      </c>
      <c r="AC71" s="204">
        <v>7.3641426585531</v>
      </c>
      <c r="AD71" s="204">
        <v>7.756004654727997</v>
      </c>
      <c r="AE71" s="204">
        <v>8.551716126929508</v>
      </c>
      <c r="AF71" s="58">
        <v>29.181333699080003</v>
      </c>
      <c r="AG71" s="204">
        <v>4.1873487805978</v>
      </c>
      <c r="AH71" s="204">
        <v>4.6746512194022</v>
      </c>
      <c r="AI71" s="204">
        <v>6.172000000000001</v>
      </c>
      <c r="AJ71" s="204">
        <f t="shared" si="6"/>
        <v>2.9670000000000005</v>
      </c>
      <c r="AK71" s="58">
        <v>18.001</v>
      </c>
      <c r="AL71" s="204">
        <v>5.031</v>
      </c>
      <c r="AM71" s="204">
        <v>6.717</v>
      </c>
      <c r="AN71" s="204">
        <v>4.827000000000001</v>
      </c>
    </row>
    <row r="72" spans="1:40" s="135" customFormat="1" ht="15.6">
      <c r="A72" s="1" t="s">
        <v>180</v>
      </c>
      <c r="B72" s="5"/>
      <c r="C72" s="204"/>
      <c r="D72" s="204"/>
      <c r="E72" s="204"/>
      <c r="F72" s="204"/>
      <c r="G72" s="58"/>
      <c r="H72" s="204"/>
      <c r="I72" s="204"/>
      <c r="J72" s="204"/>
      <c r="K72" s="204"/>
      <c r="L72" s="58"/>
      <c r="M72" s="204"/>
      <c r="N72" s="204"/>
      <c r="O72" s="204"/>
      <c r="P72" s="204"/>
      <c r="Q72" s="58"/>
      <c r="R72" s="204"/>
      <c r="S72" s="204"/>
      <c r="T72" s="204">
        <v>5.094</v>
      </c>
      <c r="U72" s="204">
        <v>5.727</v>
      </c>
      <c r="V72" s="58">
        <v>10.821</v>
      </c>
      <c r="W72" s="204">
        <v>2.382</v>
      </c>
      <c r="X72" s="204">
        <v>0.491</v>
      </c>
      <c r="Y72" s="204">
        <v>0.061</v>
      </c>
      <c r="Z72" s="204">
        <v>5.643</v>
      </c>
      <c r="AA72" s="58">
        <v>8.577</v>
      </c>
      <c r="AB72" s="204">
        <v>-6.417639557288891</v>
      </c>
      <c r="AC72" s="204">
        <v>-15.643874072156493</v>
      </c>
      <c r="AD72" s="204">
        <v>-9.37011634437884</v>
      </c>
      <c r="AE72" s="204">
        <v>-4.738157539039257</v>
      </c>
      <c r="AF72" s="58">
        <v>-36.16978751286348</v>
      </c>
      <c r="AG72" s="204">
        <v>-3.405</v>
      </c>
      <c r="AH72" s="204">
        <v>4.5649999999999995</v>
      </c>
      <c r="AI72" s="204">
        <v>27.771</v>
      </c>
      <c r="AJ72" s="204">
        <f t="shared" si="6"/>
        <v>60.187</v>
      </c>
      <c r="AK72" s="58">
        <v>89.118</v>
      </c>
      <c r="AL72" s="204">
        <v>40.264</v>
      </c>
      <c r="AM72" s="204">
        <v>-13.766000000000002</v>
      </c>
      <c r="AN72" s="204">
        <v>6.852999999999998</v>
      </c>
    </row>
    <row r="73" spans="1:40" ht="15.6">
      <c r="A73" s="1" t="s">
        <v>74</v>
      </c>
      <c r="B73" s="5"/>
      <c r="C73" s="204">
        <v>-0.368</v>
      </c>
      <c r="D73" s="204">
        <v>-0.581</v>
      </c>
      <c r="E73" s="204">
        <v>-0.362</v>
      </c>
      <c r="F73" s="204">
        <v>-0.6709999999999999</v>
      </c>
      <c r="G73" s="58">
        <v>-1.982</v>
      </c>
      <c r="H73" s="204">
        <v>-0.39</v>
      </c>
      <c r="I73" s="204">
        <v>-0.395</v>
      </c>
      <c r="J73" s="204">
        <v>-0.46999999999999986</v>
      </c>
      <c r="K73" s="204">
        <v>-0.44600000000000006</v>
      </c>
      <c r="L73" s="58">
        <v>-1.701</v>
      </c>
      <c r="M73" s="204">
        <v>-0.34</v>
      </c>
      <c r="N73" s="204">
        <v>-0.333</v>
      </c>
      <c r="O73" s="204">
        <v>-0.31899999999999995</v>
      </c>
      <c r="P73" s="204">
        <v>-0.361</v>
      </c>
      <c r="Q73" s="58">
        <v>-1.353</v>
      </c>
      <c r="R73" s="204">
        <v>-0.307</v>
      </c>
      <c r="S73" s="204">
        <v>-0.289</v>
      </c>
      <c r="T73" s="204">
        <v>-0.3250000000000001</v>
      </c>
      <c r="U73" s="204">
        <v>-0.4410000000000001</v>
      </c>
      <c r="V73" s="58">
        <v>-1.362</v>
      </c>
      <c r="W73" s="204">
        <v>-0.303</v>
      </c>
      <c r="X73" s="204">
        <v>-0.323</v>
      </c>
      <c r="Y73" s="204">
        <v>-0.3388199599999999</v>
      </c>
      <c r="Z73" s="204">
        <v>-0.40420497000000044</v>
      </c>
      <c r="AA73" s="58">
        <v>-1.3690249300000004</v>
      </c>
      <c r="AB73" s="204">
        <v>-0.30530387</v>
      </c>
      <c r="AC73" s="204">
        <v>-0.3348060200000001</v>
      </c>
      <c r="AD73" s="204">
        <v>-0.29515013</v>
      </c>
      <c r="AE73" s="204">
        <v>-0.31203626000000007</v>
      </c>
      <c r="AF73" s="58">
        <v>-1.24729628</v>
      </c>
      <c r="AG73" s="204">
        <v>-0.30618321000000004</v>
      </c>
      <c r="AH73" s="204">
        <v>-0.30981678999999995</v>
      </c>
      <c r="AI73" s="204">
        <v>-0.11399999999999999</v>
      </c>
      <c r="AJ73" s="204">
        <f t="shared" si="6"/>
        <v>-0.16800000000000004</v>
      </c>
      <c r="AK73" s="58">
        <v>-0.898</v>
      </c>
      <c r="AL73" s="204">
        <v>-0.157</v>
      </c>
      <c r="AM73" s="204">
        <v>-0.168</v>
      </c>
      <c r="AN73" s="204">
        <v>-0.17099999999999996</v>
      </c>
    </row>
    <row r="74" spans="1:40" ht="15.6">
      <c r="A74" s="36" t="s">
        <v>75</v>
      </c>
      <c r="B74" s="24"/>
      <c r="C74" s="209">
        <v>29.938</v>
      </c>
      <c r="D74" s="209">
        <v>22.432</v>
      </c>
      <c r="E74" s="209">
        <v>38.41999999999999</v>
      </c>
      <c r="F74" s="209">
        <v>34.763000000000005</v>
      </c>
      <c r="G74" s="69">
        <f aca="true" t="shared" si="7" ref="G74:V74">SUM(G68:G73)</f>
        <v>125.553</v>
      </c>
      <c r="H74" s="209">
        <f t="shared" si="7"/>
        <v>16.13576368</v>
      </c>
      <c r="I74" s="209">
        <f t="shared" si="7"/>
        <v>23.94323632</v>
      </c>
      <c r="J74" s="209">
        <f t="shared" si="7"/>
        <v>15.221835939999997</v>
      </c>
      <c r="K74" s="209">
        <f t="shared" si="7"/>
        <v>23.14560779596088</v>
      </c>
      <c r="L74" s="69">
        <f t="shared" si="7"/>
        <v>78.44644373596088</v>
      </c>
      <c r="M74" s="209">
        <f t="shared" si="7"/>
        <v>26.19729504681889</v>
      </c>
      <c r="N74" s="209">
        <f t="shared" si="7"/>
        <v>21.10570495318111</v>
      </c>
      <c r="O74" s="209">
        <f t="shared" si="7"/>
        <v>25.754</v>
      </c>
      <c r="P74" s="209">
        <f t="shared" si="7"/>
        <v>32.707</v>
      </c>
      <c r="Q74" s="69">
        <f t="shared" si="7"/>
        <v>105.76400000000001</v>
      </c>
      <c r="R74" s="209">
        <f t="shared" si="7"/>
        <v>28.922</v>
      </c>
      <c r="S74" s="209">
        <f t="shared" si="7"/>
        <v>38.53580303</v>
      </c>
      <c r="T74" s="209">
        <f t="shared" si="7"/>
        <v>33.47573785146411</v>
      </c>
      <c r="U74" s="209">
        <f t="shared" si="7"/>
        <v>34.10214588923495</v>
      </c>
      <c r="V74" s="69">
        <f t="shared" si="7"/>
        <v>135.03568677069907</v>
      </c>
      <c r="W74" s="209">
        <f>SUM(W68:W73)</f>
        <v>39.75679969550409</v>
      </c>
      <c r="X74" s="209">
        <f aca="true" t="shared" si="8" ref="X74:AA74">SUM(X68:X73)</f>
        <v>27.224970519414963</v>
      </c>
      <c r="Y74" s="209">
        <f t="shared" si="8"/>
        <v>37.92150440803974</v>
      </c>
      <c r="Z74" s="209">
        <f t="shared" si="8"/>
        <v>33.9269801167026</v>
      </c>
      <c r="AA74" s="69">
        <f t="shared" si="8"/>
        <v>138.8302547396614</v>
      </c>
      <c r="AB74" s="209">
        <v>32.88425893603152</v>
      </c>
      <c r="AC74" s="209">
        <v>27.677545975080776</v>
      </c>
      <c r="AD74" s="209">
        <v>26.360387985173</v>
      </c>
      <c r="AE74" s="209">
        <v>-14.296877906050781</v>
      </c>
      <c r="AF74" s="69">
        <v>72.62531499023451</v>
      </c>
      <c r="AG74" s="209">
        <v>29.848603640597794</v>
      </c>
      <c r="AH74" s="209">
        <v>215.58539635940218</v>
      </c>
      <c r="AI74" s="209">
        <v>65.16300000000001</v>
      </c>
      <c r="AJ74" s="209">
        <f t="shared" si="6"/>
        <v>84.14999999999992</v>
      </c>
      <c r="AK74" s="69">
        <v>394.7469999999999</v>
      </c>
      <c r="AL74" s="209">
        <v>61.17006288</v>
      </c>
      <c r="AM74" s="209">
        <v>56.12901892000001</v>
      </c>
      <c r="AN74" s="209">
        <v>45.12722065999995</v>
      </c>
    </row>
    <row r="75" spans="1:40" ht="15.6">
      <c r="A75" s="16" t="s">
        <v>76</v>
      </c>
      <c r="B75" s="46"/>
      <c r="C75" s="202">
        <v>5.15</v>
      </c>
      <c r="D75" s="202">
        <v>-15.327</v>
      </c>
      <c r="E75" s="202">
        <v>9.55</v>
      </c>
      <c r="F75" s="202">
        <v>-3.468337</v>
      </c>
      <c r="G75" s="71">
        <v>-4.095337</v>
      </c>
      <c r="H75" s="202">
        <v>-1.2783710000000001</v>
      </c>
      <c r="I75" s="202">
        <v>-0.46062899999999996</v>
      </c>
      <c r="J75" s="202">
        <v>-5.281</v>
      </c>
      <c r="K75" s="202">
        <v>7.827355314984527</v>
      </c>
      <c r="L75" s="71">
        <v>0.8073553149845275</v>
      </c>
      <c r="M75" s="202">
        <v>4.174118999999999</v>
      </c>
      <c r="N75" s="202">
        <v>-1.0841189999999994</v>
      </c>
      <c r="O75" s="202">
        <v>-1.2639999999999998</v>
      </c>
      <c r="P75" s="202">
        <v>2.291</v>
      </c>
      <c r="Q75" s="71">
        <v>4.117</v>
      </c>
      <c r="R75" s="202">
        <v>2.768</v>
      </c>
      <c r="S75" s="202">
        <v>-5.0489999999999995</v>
      </c>
      <c r="T75" s="202">
        <v>1.3099999999999996</v>
      </c>
      <c r="U75" s="202">
        <v>-5.531</v>
      </c>
      <c r="V75" s="71">
        <v>-6.502</v>
      </c>
      <c r="W75" s="202">
        <v>-10.648</v>
      </c>
      <c r="X75" s="202">
        <v>-9.440000000000001</v>
      </c>
      <c r="Y75" s="202">
        <v>6.15</v>
      </c>
      <c r="Z75" s="202">
        <v>-2.3740000000000006</v>
      </c>
      <c r="AA75" s="71">
        <v>-16.312</v>
      </c>
      <c r="AB75" s="202">
        <v>3.536</v>
      </c>
      <c r="AC75" s="202">
        <v>-12.899</v>
      </c>
      <c r="AD75" s="202">
        <v>4.616999999999999</v>
      </c>
      <c r="AE75" s="202">
        <v>8.259</v>
      </c>
      <c r="AF75" s="71">
        <v>3.513</v>
      </c>
      <c r="AG75" s="202">
        <v>5.594</v>
      </c>
      <c r="AH75" s="202">
        <v>-5.702</v>
      </c>
      <c r="AI75" s="202">
        <v>-4.302999999999999</v>
      </c>
      <c r="AJ75" s="202">
        <f t="shared" si="6"/>
        <v>-9.110000000000003</v>
      </c>
      <c r="AK75" s="71">
        <v>-13.521</v>
      </c>
      <c r="AL75" s="202">
        <v>1.312</v>
      </c>
      <c r="AM75" s="202">
        <v>6.0569999999999995</v>
      </c>
      <c r="AN75" s="202">
        <v>-16.558</v>
      </c>
    </row>
    <row r="76" spans="1:40" ht="15.6">
      <c r="A76" s="16" t="s">
        <v>77</v>
      </c>
      <c r="B76" s="46"/>
      <c r="C76" s="202">
        <v>-14.26</v>
      </c>
      <c r="D76" s="202">
        <v>14.231</v>
      </c>
      <c r="E76" s="202">
        <v>-26.256</v>
      </c>
      <c r="F76" s="202">
        <v>4.211089114802558</v>
      </c>
      <c r="G76" s="71">
        <v>-22.073910885197442</v>
      </c>
      <c r="H76" s="202">
        <v>-7.682932160942151</v>
      </c>
      <c r="I76" s="202">
        <v>2.633932160942151</v>
      </c>
      <c r="J76" s="202">
        <v>22.238</v>
      </c>
      <c r="K76" s="202">
        <v>19.866208084384738</v>
      </c>
      <c r="L76" s="71">
        <v>37.05520808438474</v>
      </c>
      <c r="M76" s="202">
        <v>-16.39419628677711</v>
      </c>
      <c r="N76" s="202">
        <v>-4.130803713222889</v>
      </c>
      <c r="O76" s="202">
        <v>-9.443000000000001</v>
      </c>
      <c r="P76" s="202">
        <v>4.187999999999999</v>
      </c>
      <c r="Q76" s="71">
        <v>-25.78</v>
      </c>
      <c r="R76" s="202">
        <v>-25.97</v>
      </c>
      <c r="S76" s="202">
        <v>11.784999999999998</v>
      </c>
      <c r="T76" s="202">
        <v>-3.366999999999999</v>
      </c>
      <c r="U76" s="202">
        <v>13.486</v>
      </c>
      <c r="V76" s="71">
        <v>-4.066</v>
      </c>
      <c r="W76" s="202">
        <v>9.64</v>
      </c>
      <c r="X76" s="202">
        <v>0.05799999999999983</v>
      </c>
      <c r="Y76" s="202">
        <v>-10.253</v>
      </c>
      <c r="Z76" s="202">
        <v>83.394</v>
      </c>
      <c r="AA76" s="71">
        <v>82.839</v>
      </c>
      <c r="AB76" s="202">
        <v>0.077</v>
      </c>
      <c r="AC76" s="202">
        <v>-16.269000000000002</v>
      </c>
      <c r="AD76" s="202">
        <v>0.793000000000001</v>
      </c>
      <c r="AE76" s="202">
        <v>4.572000000000001</v>
      </c>
      <c r="AF76" s="71">
        <v>-10.827</v>
      </c>
      <c r="AG76" s="202">
        <v>-27.427</v>
      </c>
      <c r="AH76" s="202">
        <v>1.8780000000000001</v>
      </c>
      <c r="AI76" s="202">
        <v>-8.715000000000003</v>
      </c>
      <c r="AJ76" s="202">
        <f t="shared" si="6"/>
        <v>-15.142999999999994</v>
      </c>
      <c r="AK76" s="71">
        <v>-49.407</v>
      </c>
      <c r="AL76" s="202">
        <v>20.465</v>
      </c>
      <c r="AM76" s="202">
        <v>-44.980000000000004</v>
      </c>
      <c r="AN76" s="202">
        <v>29.462000000000003</v>
      </c>
    </row>
    <row r="77" spans="1:40" ht="15.6">
      <c r="A77" s="16" t="s">
        <v>78</v>
      </c>
      <c r="B77" s="46"/>
      <c r="C77" s="202">
        <v>-0.176</v>
      </c>
      <c r="D77" s="202">
        <v>0.532</v>
      </c>
      <c r="E77" s="202">
        <v>0.3659999999999999</v>
      </c>
      <c r="F77" s="202">
        <v>-0.8859999999999999</v>
      </c>
      <c r="G77" s="71">
        <v>-0.164</v>
      </c>
      <c r="H77" s="202">
        <v>-0.574</v>
      </c>
      <c r="I77" s="202">
        <v>-2.0260000000000002</v>
      </c>
      <c r="J77" s="202">
        <v>0.6390000000000002</v>
      </c>
      <c r="K77" s="202">
        <v>1.08</v>
      </c>
      <c r="L77" s="71">
        <v>-0.881</v>
      </c>
      <c r="M77" s="202">
        <v>-0.601</v>
      </c>
      <c r="N77" s="202">
        <v>0.472</v>
      </c>
      <c r="O77" s="202">
        <v>0.948</v>
      </c>
      <c r="P77" s="202">
        <v>2.447</v>
      </c>
      <c r="Q77" s="71">
        <v>3.266</v>
      </c>
      <c r="R77" s="202">
        <v>0.829</v>
      </c>
      <c r="S77" s="202">
        <v>1.6740000000000002</v>
      </c>
      <c r="T77" s="202">
        <v>2.378</v>
      </c>
      <c r="U77" s="202">
        <v>-0.7300000000000002</v>
      </c>
      <c r="V77" s="71">
        <v>4.151</v>
      </c>
      <c r="W77" s="202">
        <v>-0.6</v>
      </c>
      <c r="X77" s="202">
        <v>-4.093</v>
      </c>
      <c r="Y77" s="202">
        <v>3.2609999999999997</v>
      </c>
      <c r="Z77" s="202">
        <v>-0.794</v>
      </c>
      <c r="AA77" s="71">
        <v>-2.226</v>
      </c>
      <c r="AB77" s="202">
        <v>-1.707</v>
      </c>
      <c r="AC77" s="202">
        <v>0.01200000000000001</v>
      </c>
      <c r="AD77" s="202">
        <v>2.867</v>
      </c>
      <c r="AE77" s="202">
        <v>-5.702999999999999</v>
      </c>
      <c r="AF77" s="71">
        <v>-4.531</v>
      </c>
      <c r="AG77" s="202">
        <v>-1.665</v>
      </c>
      <c r="AH77" s="202">
        <v>1.814</v>
      </c>
      <c r="AI77" s="202">
        <v>1.1431156099999997</v>
      </c>
      <c r="AJ77" s="202">
        <f t="shared" si="6"/>
        <v>1.0840000000000005</v>
      </c>
      <c r="AK77" s="71">
        <v>2.37611561</v>
      </c>
      <c r="AL77" s="202">
        <v>-0.016616</v>
      </c>
      <c r="AM77" s="202">
        <v>0.643</v>
      </c>
      <c r="AN77" s="202">
        <v>-1.468</v>
      </c>
    </row>
    <row r="78" spans="1:40" ht="15.6">
      <c r="A78" s="16" t="s">
        <v>79</v>
      </c>
      <c r="B78" s="46"/>
      <c r="C78" s="202">
        <v>-13.311</v>
      </c>
      <c r="D78" s="202">
        <v>14.982</v>
      </c>
      <c r="E78" s="202">
        <v>-14.199</v>
      </c>
      <c r="F78" s="202">
        <v>3.3216262809917367</v>
      </c>
      <c r="G78" s="71">
        <v>-9.206373719008264</v>
      </c>
      <c r="H78" s="202">
        <v>-7.010405557815426</v>
      </c>
      <c r="I78" s="202">
        <v>3.2554055578154264</v>
      </c>
      <c r="J78" s="202">
        <v>-8.006</v>
      </c>
      <c r="K78" s="202">
        <v>0.3248108724100822</v>
      </c>
      <c r="L78" s="71">
        <v>-11.436189127589918</v>
      </c>
      <c r="M78" s="202">
        <v>-3.069075793837483</v>
      </c>
      <c r="N78" s="202">
        <v>4.475075793837483</v>
      </c>
      <c r="O78" s="202">
        <v>-2.8890000000000002</v>
      </c>
      <c r="P78" s="202">
        <v>13.137</v>
      </c>
      <c r="Q78" s="71">
        <v>11.654</v>
      </c>
      <c r="R78" s="202">
        <v>-8.325</v>
      </c>
      <c r="S78" s="202">
        <v>12.953999999999999</v>
      </c>
      <c r="T78" s="202">
        <v>-9.469</v>
      </c>
      <c r="U78" s="202">
        <v>1.1099999999999994</v>
      </c>
      <c r="V78" s="71">
        <v>-3.73</v>
      </c>
      <c r="W78" s="202">
        <v>-4.123</v>
      </c>
      <c r="X78" s="202">
        <v>15.716999999999999</v>
      </c>
      <c r="Y78" s="202">
        <v>-0.7859999999999978</v>
      </c>
      <c r="Z78" s="202">
        <v>-9.621</v>
      </c>
      <c r="AA78" s="71">
        <v>1.187</v>
      </c>
      <c r="AB78" s="202">
        <v>3.412</v>
      </c>
      <c r="AC78" s="202">
        <v>34.692</v>
      </c>
      <c r="AD78" s="202">
        <v>7.811</v>
      </c>
      <c r="AE78" s="202">
        <v>8.395000000000003</v>
      </c>
      <c r="AF78" s="71">
        <v>54.31</v>
      </c>
      <c r="AG78" s="202">
        <v>-7.617</v>
      </c>
      <c r="AH78" s="202">
        <v>9.276</v>
      </c>
      <c r="AI78" s="202">
        <v>-10.425999999999998</v>
      </c>
      <c r="AJ78" s="202">
        <f t="shared" si="6"/>
        <v>35.765</v>
      </c>
      <c r="AK78" s="71">
        <v>26.998</v>
      </c>
      <c r="AL78" s="202">
        <v>-23.275</v>
      </c>
      <c r="AM78" s="202">
        <v>43.181</v>
      </c>
      <c r="AN78" s="202">
        <v>47.736000000000004</v>
      </c>
    </row>
    <row r="79" spans="1:40" ht="15.6">
      <c r="A79" s="36" t="s">
        <v>80</v>
      </c>
      <c r="B79" s="24"/>
      <c r="C79" s="209">
        <v>-22.597</v>
      </c>
      <c r="D79" s="209">
        <v>14.418000000000001</v>
      </c>
      <c r="E79" s="209">
        <v>-30.538999999999994</v>
      </c>
      <c r="F79" s="209">
        <v>3.17837839579429</v>
      </c>
      <c r="G79" s="69">
        <v>-35.539621604205706</v>
      </c>
      <c r="H79" s="209">
        <v>-16.545708718757577</v>
      </c>
      <c r="I79" s="209">
        <v>3.4027087187575766</v>
      </c>
      <c r="J79" s="209">
        <v>9.590000000000002</v>
      </c>
      <c r="K79" s="209">
        <v>29.098374271779335</v>
      </c>
      <c r="L79" s="69">
        <v>25.545374271779345</v>
      </c>
      <c r="M79" s="209">
        <v>-15.890153080614594</v>
      </c>
      <c r="N79" s="209">
        <v>-0.2678469193854074</v>
      </c>
      <c r="O79" s="209">
        <v>-12.648</v>
      </c>
      <c r="P79" s="209">
        <v>22.063000000000002</v>
      </c>
      <c r="Q79" s="69">
        <v>-6.7429999999999986</v>
      </c>
      <c r="R79" s="209">
        <v>-30.697999999999997</v>
      </c>
      <c r="S79" s="209">
        <v>21.363999999999997</v>
      </c>
      <c r="T79" s="209">
        <v>-9.151</v>
      </c>
      <c r="U79" s="209">
        <v>8.337999999999997</v>
      </c>
      <c r="V79" s="69">
        <v>-10.147</v>
      </c>
      <c r="W79" s="209">
        <v>-5.731</v>
      </c>
      <c r="X79" s="209">
        <v>2.241999999999999</v>
      </c>
      <c r="Y79" s="209">
        <v>-1.6280000000000001</v>
      </c>
      <c r="Z79" s="209">
        <v>70.605</v>
      </c>
      <c r="AA79" s="69">
        <v>65.488</v>
      </c>
      <c r="AB79" s="209">
        <v>5.318</v>
      </c>
      <c r="AC79" s="209">
        <v>5.536</v>
      </c>
      <c r="AD79" s="209">
        <v>16.088</v>
      </c>
      <c r="AE79" s="209">
        <v>15.523000000000003</v>
      </c>
      <c r="AF79" s="69">
        <v>42.465</v>
      </c>
      <c r="AG79" s="209">
        <v>-31.115</v>
      </c>
      <c r="AH79" s="209">
        <v>7.265999999999998</v>
      </c>
      <c r="AI79" s="209">
        <v>-22.300884389999997</v>
      </c>
      <c r="AJ79" s="209">
        <f t="shared" si="6"/>
        <v>12.596000000000004</v>
      </c>
      <c r="AK79" s="69">
        <v>-33.55388438999999</v>
      </c>
      <c r="AL79" s="209">
        <v>-1.5146159999999966</v>
      </c>
      <c r="AM79" s="209">
        <v>4.900999999999996</v>
      </c>
      <c r="AN79" s="209">
        <v>59.172</v>
      </c>
    </row>
    <row r="80" spans="1:41" ht="15.6">
      <c r="A80" s="16" t="s">
        <v>132</v>
      </c>
      <c r="B80" s="46"/>
      <c r="C80" s="202">
        <v>-9.718</v>
      </c>
      <c r="D80" s="202">
        <v>-5.645</v>
      </c>
      <c r="E80" s="202">
        <v>-9.138000000000002</v>
      </c>
      <c r="F80" s="202">
        <v>-23.01600000000001</v>
      </c>
      <c r="G80" s="71">
        <v>-47.173</v>
      </c>
      <c r="H80" s="202">
        <v>-0.624300569016545</v>
      </c>
      <c r="I80" s="202">
        <v>-10.627699430983501</v>
      </c>
      <c r="J80" s="202">
        <v>-0.29800000000000104</v>
      </c>
      <c r="K80" s="202">
        <v>-10.3578925347155</v>
      </c>
      <c r="L80" s="71">
        <v>-21.9078925347155</v>
      </c>
      <c r="M80" s="202">
        <v>-0.19224883727867198</v>
      </c>
      <c r="N80" s="202">
        <v>-10.0387511627213</v>
      </c>
      <c r="O80" s="202">
        <v>-0.14900000000000097</v>
      </c>
      <c r="P80" s="202">
        <v>-12.577</v>
      </c>
      <c r="Q80" s="71">
        <v>-22.956999999999997</v>
      </c>
      <c r="R80" s="202">
        <v>-0.11499999999999999</v>
      </c>
      <c r="S80" s="202">
        <v>-23.758</v>
      </c>
      <c r="T80" s="202">
        <v>-1.4238323199999994</v>
      </c>
      <c r="U80" s="202">
        <v>-4.612167680000002</v>
      </c>
      <c r="V80" s="71">
        <v>-29.909</v>
      </c>
      <c r="W80" s="202">
        <v>-2.228</v>
      </c>
      <c r="X80" s="202">
        <v>-5.928000000000001</v>
      </c>
      <c r="Y80" s="202">
        <v>-1.718</v>
      </c>
      <c r="Z80" s="202">
        <v>-5.945487687215998</v>
      </c>
      <c r="AA80" s="71">
        <v>-15.819487687215998</v>
      </c>
      <c r="AB80" s="202">
        <v>-2.451152073803827</v>
      </c>
      <c r="AC80" s="202">
        <v>-7.288078561903381</v>
      </c>
      <c r="AD80" s="202">
        <v>-4.004097489116981</v>
      </c>
      <c r="AE80" s="202">
        <v>-8.264876415292662</v>
      </c>
      <c r="AF80" s="71">
        <v>-22.00820454011685</v>
      </c>
      <c r="AG80" s="202">
        <v>-2.965</v>
      </c>
      <c r="AH80" s="202">
        <v>-7.234999999999999</v>
      </c>
      <c r="AI80" s="202">
        <v>-2.809000000000001</v>
      </c>
      <c r="AJ80" s="202">
        <f t="shared" si="6"/>
        <v>-6.190999999999999</v>
      </c>
      <c r="AK80" s="71">
        <v>-19.2</v>
      </c>
      <c r="AL80" s="202">
        <v>-5.497</v>
      </c>
      <c r="AM80" s="202">
        <v>-7.598000000000001</v>
      </c>
      <c r="AN80" s="202">
        <v>-4.520999999999999</v>
      </c>
      <c r="AO80" s="135"/>
    </row>
    <row r="81" spans="1:41" ht="15.6">
      <c r="A81" s="16" t="s">
        <v>130</v>
      </c>
      <c r="B81" s="46"/>
      <c r="C81" s="202">
        <v>0</v>
      </c>
      <c r="D81" s="202">
        <v>0</v>
      </c>
      <c r="E81" s="202">
        <v>0</v>
      </c>
      <c r="F81" s="202">
        <v>0</v>
      </c>
      <c r="G81" s="71">
        <v>0</v>
      </c>
      <c r="H81" s="202">
        <v>0</v>
      </c>
      <c r="I81" s="202">
        <v>0</v>
      </c>
      <c r="J81" s="202">
        <v>0</v>
      </c>
      <c r="K81" s="202">
        <v>0</v>
      </c>
      <c r="L81" s="71">
        <v>0</v>
      </c>
      <c r="M81" s="202">
        <v>0</v>
      </c>
      <c r="N81" s="202">
        <v>0</v>
      </c>
      <c r="O81" s="202">
        <v>0</v>
      </c>
      <c r="P81" s="202">
        <v>0</v>
      </c>
      <c r="Q81" s="71">
        <v>0</v>
      </c>
      <c r="R81" s="202">
        <v>0</v>
      </c>
      <c r="S81" s="202">
        <v>0</v>
      </c>
      <c r="T81" s="202">
        <v>0</v>
      </c>
      <c r="U81" s="202">
        <v>0</v>
      </c>
      <c r="V81" s="71">
        <v>0</v>
      </c>
      <c r="W81" s="202">
        <v>0</v>
      </c>
      <c r="X81" s="202">
        <v>0</v>
      </c>
      <c r="Y81" s="202">
        <v>0</v>
      </c>
      <c r="Z81" s="202">
        <v>0</v>
      </c>
      <c r="AA81" s="71">
        <v>0</v>
      </c>
      <c r="AB81" s="202">
        <v>0</v>
      </c>
      <c r="AC81" s="202">
        <v>0</v>
      </c>
      <c r="AD81" s="202">
        <v>0</v>
      </c>
      <c r="AE81" s="202">
        <v>0</v>
      </c>
      <c r="AF81" s="71">
        <v>0</v>
      </c>
      <c r="AG81" s="202">
        <v>0</v>
      </c>
      <c r="AH81" s="202">
        <v>0.018</v>
      </c>
      <c r="AI81" s="202">
        <v>0.022000000000000002</v>
      </c>
      <c r="AJ81" s="202">
        <f t="shared" si="6"/>
        <v>0</v>
      </c>
      <c r="AK81" s="71">
        <v>0.04</v>
      </c>
      <c r="AL81" s="202">
        <v>0</v>
      </c>
      <c r="AM81" s="202">
        <v>0</v>
      </c>
      <c r="AN81" s="202">
        <v>0</v>
      </c>
      <c r="AO81" s="135"/>
    </row>
    <row r="82" spans="1:41" ht="15.6">
      <c r="A82" s="34" t="s">
        <v>90</v>
      </c>
      <c r="B82" s="46"/>
      <c r="C82" s="218">
        <v>11.628</v>
      </c>
      <c r="D82" s="218">
        <v>-2.3179999999999996</v>
      </c>
      <c r="E82" s="218">
        <v>-0.02400000000000091</v>
      </c>
      <c r="F82" s="218">
        <v>-8.542</v>
      </c>
      <c r="G82" s="71">
        <v>0.744</v>
      </c>
      <c r="H82" s="218">
        <v>0.11399005</v>
      </c>
      <c r="I82" s="218">
        <v>-0.87499005</v>
      </c>
      <c r="J82" s="218">
        <v>0</v>
      </c>
      <c r="K82" s="218">
        <v>-7.551965</v>
      </c>
      <c r="L82" s="71">
        <v>-8.312965</v>
      </c>
      <c r="M82" s="218">
        <v>0</v>
      </c>
      <c r="N82" s="218">
        <v>-3.323</v>
      </c>
      <c r="O82" s="218">
        <v>0.29000000000000004</v>
      </c>
      <c r="P82" s="218">
        <v>-16.596999999999998</v>
      </c>
      <c r="Q82" s="71">
        <v>-19.63</v>
      </c>
      <c r="R82" s="218">
        <v>0.285</v>
      </c>
      <c r="S82" s="218">
        <v>-7.478</v>
      </c>
      <c r="T82" s="218">
        <v>-0.5980000000000008</v>
      </c>
      <c r="U82" s="218">
        <v>-21.016</v>
      </c>
      <c r="V82" s="71">
        <v>-28.807</v>
      </c>
      <c r="W82" s="82">
        <v>0.095</v>
      </c>
      <c r="X82" s="82">
        <v>-5.369</v>
      </c>
      <c r="Y82" s="82">
        <v>-1.4779999999999998</v>
      </c>
      <c r="Z82" s="82">
        <v>-2.895285286101907</v>
      </c>
      <c r="AA82" s="94">
        <v>-9.647285286101907</v>
      </c>
      <c r="AB82" s="218">
        <v>1.20226065</v>
      </c>
      <c r="AC82" s="218">
        <v>-0.19109500124999923</v>
      </c>
      <c r="AD82" s="218">
        <v>-0.1861728149999996</v>
      </c>
      <c r="AE82" s="218">
        <v>5.103172893145903</v>
      </c>
      <c r="AF82" s="94">
        <v>5.928165726895904</v>
      </c>
      <c r="AG82" s="218">
        <v>0.349</v>
      </c>
      <c r="AH82" s="218">
        <v>-0.09799999999999998</v>
      </c>
      <c r="AI82" s="218">
        <v>-6.633</v>
      </c>
      <c r="AJ82" s="218">
        <f t="shared" si="6"/>
        <v>-1.775999999999999</v>
      </c>
      <c r="AK82" s="94">
        <v>-8.158</v>
      </c>
      <c r="AL82" s="218">
        <v>0.074</v>
      </c>
      <c r="AM82" s="218">
        <v>-4.4</v>
      </c>
      <c r="AN82" s="218">
        <v>-0.017999999999999794</v>
      </c>
      <c r="AO82" s="135"/>
    </row>
    <row r="83" spans="1:41" ht="15.6">
      <c r="A83" s="44" t="s">
        <v>125</v>
      </c>
      <c r="B83" s="46"/>
      <c r="C83" s="219"/>
      <c r="D83" s="219"/>
      <c r="E83" s="219"/>
      <c r="F83" s="219"/>
      <c r="G83" s="76"/>
      <c r="H83" s="219"/>
      <c r="I83" s="219"/>
      <c r="J83" s="219"/>
      <c r="K83" s="219"/>
      <c r="L83" s="76"/>
      <c r="M83" s="219"/>
      <c r="N83" s="219"/>
      <c r="O83" s="219"/>
      <c r="P83" s="219"/>
      <c r="Q83" s="76"/>
      <c r="R83" s="219">
        <v>-0.816</v>
      </c>
      <c r="S83" s="219">
        <v>-0.505</v>
      </c>
      <c r="T83" s="219">
        <v>0</v>
      </c>
      <c r="U83" s="219">
        <v>0</v>
      </c>
      <c r="V83" s="76">
        <v>-1.321</v>
      </c>
      <c r="W83" s="190">
        <v>0</v>
      </c>
      <c r="X83" s="190">
        <v>0</v>
      </c>
      <c r="Y83" s="190">
        <v>-4.882993758637151</v>
      </c>
      <c r="Z83" s="190">
        <v>0</v>
      </c>
      <c r="AA83" s="191">
        <v>-4.882993758637151</v>
      </c>
      <c r="AB83" s="219">
        <v>0</v>
      </c>
      <c r="AC83" s="219">
        <v>0</v>
      </c>
      <c r="AD83" s="219">
        <v>0</v>
      </c>
      <c r="AE83" s="219">
        <v>0</v>
      </c>
      <c r="AF83" s="191">
        <v>0</v>
      </c>
      <c r="AG83" s="219">
        <v>0</v>
      </c>
      <c r="AH83" s="219">
        <v>0</v>
      </c>
      <c r="AI83" s="219">
        <v>-0.0408</v>
      </c>
      <c r="AJ83" s="219">
        <f t="shared" si="6"/>
        <v>0</v>
      </c>
      <c r="AK83" s="191">
        <v>-0.0408</v>
      </c>
      <c r="AL83" s="219">
        <v>0</v>
      </c>
      <c r="AM83" s="219">
        <v>0</v>
      </c>
      <c r="AN83" s="219">
        <v>-0.426</v>
      </c>
      <c r="AO83" s="135"/>
    </row>
    <row r="84" spans="1:41" ht="16.2" thickBot="1">
      <c r="A84" s="192" t="s">
        <v>91</v>
      </c>
      <c r="B84" s="188"/>
      <c r="C84" s="221">
        <v>1.949</v>
      </c>
      <c r="D84" s="221">
        <v>-7.871999999999998</v>
      </c>
      <c r="E84" s="221">
        <v>-9.079000000000002</v>
      </c>
      <c r="F84" s="221">
        <v>-31.427</v>
      </c>
      <c r="G84" s="189">
        <v>-46.429</v>
      </c>
      <c r="H84" s="221">
        <v>-0.5103105190165451</v>
      </c>
      <c r="I84" s="221">
        <v>-11.502689480983452</v>
      </c>
      <c r="J84" s="221">
        <v>-0.2980000000000018</v>
      </c>
      <c r="K84" s="221">
        <v>-19.973857534715506</v>
      </c>
      <c r="L84" s="189">
        <v>-32.284857534715506</v>
      </c>
      <c r="M84" s="221">
        <v>-0.19224883727867154</v>
      </c>
      <c r="N84" s="221">
        <v>-13.361751162721328</v>
      </c>
      <c r="O84" s="221">
        <v>0.14100000000000001</v>
      </c>
      <c r="P84" s="221">
        <v>-29.173999999999996</v>
      </c>
      <c r="Q84" s="189">
        <v>-42.586999999999996</v>
      </c>
      <c r="R84" s="221">
        <v>-0.6459999999999999</v>
      </c>
      <c r="S84" s="221">
        <v>-31.740999999999993</v>
      </c>
      <c r="T84" s="221">
        <v>-2.0218323200000086</v>
      </c>
      <c r="U84" s="221">
        <v>-25.62816767999999</v>
      </c>
      <c r="V84" s="189">
        <v>-60.03699999999999</v>
      </c>
      <c r="W84" s="221">
        <f>-2.133</f>
        <v>-2.133</v>
      </c>
      <c r="X84" s="221">
        <f>-11.297</f>
        <v>-11.297</v>
      </c>
      <c r="Y84" s="221">
        <f>-8.07899375863715</f>
        <v>-8.07899375863715</v>
      </c>
      <c r="Z84" s="221">
        <f>-8.8407729733179</f>
        <v>-8.8407729733179</v>
      </c>
      <c r="AA84" s="189">
        <f>-30.3497667319551</f>
        <v>-30.3497667319551</v>
      </c>
      <c r="AB84" s="221">
        <v>-1.2488914238038271</v>
      </c>
      <c r="AC84" s="221">
        <v>-7.47917356315338</v>
      </c>
      <c r="AD84" s="221">
        <v>-4.190270304116982</v>
      </c>
      <c r="AE84" s="221">
        <v>-3.161703522146756</v>
      </c>
      <c r="AF84" s="189">
        <v>-16.080038813220945</v>
      </c>
      <c r="AG84" s="221">
        <v>-2.6159999999999997</v>
      </c>
      <c r="AH84" s="221">
        <v>-7.3149999999999995</v>
      </c>
      <c r="AI84" s="221">
        <v>-9.4608</v>
      </c>
      <c r="AJ84" s="221">
        <f t="shared" si="6"/>
        <v>-7.966999999999997</v>
      </c>
      <c r="AK84" s="189">
        <v>-27.3588</v>
      </c>
      <c r="AL84" s="221">
        <v>-5.423</v>
      </c>
      <c r="AM84" s="221">
        <v>-12.016</v>
      </c>
      <c r="AN84" s="221">
        <v>-4.947000000000001</v>
      </c>
      <c r="AO84" s="135"/>
    </row>
    <row r="85" spans="1:41" ht="16.2" thickBot="1">
      <c r="A85" s="42" t="s">
        <v>17</v>
      </c>
      <c r="B85" s="24"/>
      <c r="C85" s="213">
        <v>22.384</v>
      </c>
      <c r="D85" s="213">
        <v>46.809</v>
      </c>
      <c r="E85" s="213">
        <v>16.086000000000013</v>
      </c>
      <c r="F85" s="213">
        <v>25.34389790145495</v>
      </c>
      <c r="G85" s="75">
        <f aca="true" t="shared" si="9" ref="G85:V85">G67+G74+G79+G84</f>
        <v>110.62289790145496</v>
      </c>
      <c r="H85" s="213">
        <f t="shared" si="9"/>
        <v>17.89143978653074</v>
      </c>
      <c r="I85" s="213">
        <f t="shared" si="9"/>
        <v>12.504560213469261</v>
      </c>
      <c r="J85" s="213">
        <f t="shared" si="9"/>
        <v>40.879930034995425</v>
      </c>
      <c r="K85" s="213">
        <f t="shared" si="9"/>
        <v>51.52679155011012</v>
      </c>
      <c r="L85" s="75">
        <f t="shared" si="9"/>
        <v>122.80272158510553</v>
      </c>
      <c r="M85" s="213">
        <f t="shared" si="9"/>
        <v>29.086381566425626</v>
      </c>
      <c r="N85" s="213">
        <f t="shared" si="9"/>
        <v>31.685618433574376</v>
      </c>
      <c r="O85" s="213">
        <f t="shared" si="9"/>
        <v>50.53600000000001</v>
      </c>
      <c r="P85" s="213">
        <f t="shared" si="9"/>
        <v>64.99700000000001</v>
      </c>
      <c r="Q85" s="75">
        <f t="shared" si="9"/>
        <v>176.305</v>
      </c>
      <c r="R85" s="213">
        <f t="shared" si="9"/>
        <v>37.70400000000001</v>
      </c>
      <c r="S85" s="213">
        <f t="shared" si="9"/>
        <v>57.23080303</v>
      </c>
      <c r="T85" s="213">
        <f t="shared" si="9"/>
        <v>78.75383709019712</v>
      </c>
      <c r="U85" s="213">
        <f t="shared" si="9"/>
        <v>64.39294810359087</v>
      </c>
      <c r="V85" s="75">
        <f t="shared" si="9"/>
        <v>238.081588223788</v>
      </c>
      <c r="W85" s="213">
        <f>W67+W74+W79+W84</f>
        <v>55.63766612628811</v>
      </c>
      <c r="X85" s="213">
        <f>X67+X74+X79+X84</f>
        <v>28.982880173848972</v>
      </c>
      <c r="Y85" s="213">
        <f aca="true" t="shared" si="10" ref="Y85:AA85">Y67+Y74+Y79+Y84</f>
        <v>32.9036905674775</v>
      </c>
      <c r="Z85" s="213">
        <f t="shared" si="10"/>
        <v>67.54674772653468</v>
      </c>
      <c r="AA85" s="75">
        <f t="shared" si="10"/>
        <v>185.07098459414922</v>
      </c>
      <c r="AB85" s="213">
        <v>21.24575521827971</v>
      </c>
      <c r="AC85" s="213">
        <v>8.096965635293365</v>
      </c>
      <c r="AD85" s="213">
        <v>16.871991604608134</v>
      </c>
      <c r="AE85" s="213">
        <v>16.138563718832366</v>
      </c>
      <c r="AF85" s="75">
        <v>62.353276177013576</v>
      </c>
      <c r="AG85" s="213">
        <v>-17.920783203442227</v>
      </c>
      <c r="AH85" s="213">
        <v>44.25878320344219</v>
      </c>
      <c r="AI85" s="213">
        <v>31.594315610000024</v>
      </c>
      <c r="AJ85" s="213">
        <f t="shared" si="6"/>
        <v>83.36299999999991</v>
      </c>
      <c r="AK85" s="75">
        <v>141.2953156099999</v>
      </c>
      <c r="AL85" s="213">
        <v>74.07944688</v>
      </c>
      <c r="AM85" s="213">
        <v>84.81732692</v>
      </c>
      <c r="AN85" s="213">
        <v>124.99891265999992</v>
      </c>
      <c r="AO85" s="135"/>
    </row>
    <row r="86" spans="1:41" ht="16.2" thickBot="1">
      <c r="A86" s="2"/>
      <c r="B86" s="87"/>
      <c r="C86" s="200"/>
      <c r="D86" s="200"/>
      <c r="E86" s="200"/>
      <c r="F86" s="200"/>
      <c r="G86" s="3"/>
      <c r="H86" s="200"/>
      <c r="I86" s="200"/>
      <c r="J86" s="200"/>
      <c r="K86" s="200"/>
      <c r="L86" s="3"/>
      <c r="M86" s="200"/>
      <c r="N86" s="200"/>
      <c r="O86" s="200"/>
      <c r="P86" s="200"/>
      <c r="Q86" s="3"/>
      <c r="R86" s="200"/>
      <c r="S86" s="200"/>
      <c r="T86" s="200">
        <v>0</v>
      </c>
      <c r="U86" s="200">
        <v>0</v>
      </c>
      <c r="V86" s="3"/>
      <c r="W86" s="200"/>
      <c r="X86" s="200"/>
      <c r="Y86" s="200"/>
      <c r="Z86" s="200"/>
      <c r="AA86" s="3"/>
      <c r="AB86" s="200"/>
      <c r="AC86" s="200"/>
      <c r="AD86" s="200"/>
      <c r="AE86" s="200"/>
      <c r="AF86" s="3"/>
      <c r="AG86" s="200"/>
      <c r="AH86" s="200"/>
      <c r="AI86" s="200"/>
      <c r="AJ86" s="200"/>
      <c r="AK86" s="3"/>
      <c r="AL86" s="200"/>
      <c r="AM86" s="200"/>
      <c r="AN86" s="200"/>
      <c r="AO86" s="135"/>
    </row>
    <row r="87" spans="1:41" ht="15.6">
      <c r="A87" s="1" t="s">
        <v>81</v>
      </c>
      <c r="B87" s="5"/>
      <c r="C87" s="204">
        <v>-7.196206611570248</v>
      </c>
      <c r="D87" s="204">
        <v>-7.274793388429752</v>
      </c>
      <c r="E87" s="204">
        <v>-23.737</v>
      </c>
      <c r="F87" s="204">
        <v>-15.766452580991736</v>
      </c>
      <c r="G87" s="58">
        <v>-53.97445258099173</v>
      </c>
      <c r="H87" s="204">
        <v>-14.094614090413222</v>
      </c>
      <c r="I87" s="204">
        <v>-14.818385909586778</v>
      </c>
      <c r="J87" s="204">
        <v>-17.69901034884299</v>
      </c>
      <c r="K87" s="204">
        <v>-14.4264372376681</v>
      </c>
      <c r="L87" s="58">
        <v>-61.039</v>
      </c>
      <c r="M87" s="204">
        <v>-14.372216889999999</v>
      </c>
      <c r="N87" s="204">
        <v>-7.239783109999999</v>
      </c>
      <c r="O87" s="204">
        <v>-8.053</v>
      </c>
      <c r="P87" s="204">
        <v>-21.178000000000004</v>
      </c>
      <c r="Q87" s="58">
        <v>-50.843</v>
      </c>
      <c r="R87" s="204">
        <v>-21.214</v>
      </c>
      <c r="S87" s="204">
        <v>-43.997794</v>
      </c>
      <c r="T87" s="204">
        <v>-53.567206</v>
      </c>
      <c r="U87" s="204">
        <v>-44.97999999999999</v>
      </c>
      <c r="V87" s="58">
        <v>-163.759</v>
      </c>
      <c r="W87" s="204">
        <v>-91.012</v>
      </c>
      <c r="X87" s="204">
        <v>-75.8382564102564</v>
      </c>
      <c r="Y87" s="204">
        <v>-63.57774358974359</v>
      </c>
      <c r="Z87" s="204">
        <v>-55.17500000000001</v>
      </c>
      <c r="AA87" s="58">
        <v>-285.603</v>
      </c>
      <c r="AB87" s="204">
        <v>-35.15317467</v>
      </c>
      <c r="AC87" s="204">
        <v>-12.975999999999999</v>
      </c>
      <c r="AD87" s="204">
        <v>-23.363000000000014</v>
      </c>
      <c r="AE87" s="204">
        <v>-20.72399999999999</v>
      </c>
      <c r="AF87" s="58">
        <v>-92.21617467</v>
      </c>
      <c r="AG87" s="204">
        <v>-30.847</v>
      </c>
      <c r="AH87" s="204">
        <v>-15.768</v>
      </c>
      <c r="AI87" s="204">
        <v>-11.515999999999998</v>
      </c>
      <c r="AJ87" s="204">
        <f t="shared" si="6"/>
        <v>-10.144000000000005</v>
      </c>
      <c r="AK87" s="58">
        <v>-68.275</v>
      </c>
      <c r="AL87" s="204">
        <v>-15.662</v>
      </c>
      <c r="AM87" s="204">
        <v>-12.836999999999998</v>
      </c>
      <c r="AN87" s="204">
        <v>-8.084000000000001</v>
      </c>
      <c r="AO87" s="135"/>
    </row>
    <row r="88" spans="1:41" ht="15.6">
      <c r="A88" s="16" t="s">
        <v>82</v>
      </c>
      <c r="B88" s="46"/>
      <c r="C88" s="204">
        <v>-1.538</v>
      </c>
      <c r="D88" s="204">
        <v>-0.24499999999999988</v>
      </c>
      <c r="E88" s="204">
        <v>-0.6710000000000003</v>
      </c>
      <c r="F88" s="204">
        <v>-2.7384953315108724</v>
      </c>
      <c r="G88" s="58">
        <v>-5.192495331510873</v>
      </c>
      <c r="H88" s="204">
        <v>-2.652</v>
      </c>
      <c r="I88" s="204">
        <v>-1.279</v>
      </c>
      <c r="J88" s="204">
        <v>-1.6360000000000001</v>
      </c>
      <c r="K88" s="204">
        <v>-0.8872614399999996</v>
      </c>
      <c r="L88" s="58">
        <v>-6.45426144</v>
      </c>
      <c r="M88" s="204">
        <v>-0.351</v>
      </c>
      <c r="N88" s="204">
        <v>-0.351</v>
      </c>
      <c r="O88" s="204">
        <v>-0.4850000000000001</v>
      </c>
      <c r="P88" s="204">
        <v>-0.43399999999999994</v>
      </c>
      <c r="Q88" s="58">
        <v>-1.621</v>
      </c>
      <c r="R88" s="204">
        <v>-0.441</v>
      </c>
      <c r="S88" s="204">
        <v>-21.771</v>
      </c>
      <c r="T88" s="204">
        <v>-0.7830000000000013</v>
      </c>
      <c r="U88" s="204">
        <v>-1.2390000000000008</v>
      </c>
      <c r="V88" s="58">
        <v>-24.234</v>
      </c>
      <c r="W88" s="204">
        <v>-0.919</v>
      </c>
      <c r="X88" s="204">
        <v>-2.012</v>
      </c>
      <c r="Y88" s="204">
        <v>-1.6832564102564103</v>
      </c>
      <c r="Z88" s="204">
        <v>-2.1399999999999997</v>
      </c>
      <c r="AA88" s="58">
        <v>-6.75425641025641</v>
      </c>
      <c r="AB88" s="204">
        <v>-1.638</v>
      </c>
      <c r="AC88" s="204">
        <v>-0.8400000000000003</v>
      </c>
      <c r="AD88" s="204">
        <v>-1.4499999999999997</v>
      </c>
      <c r="AE88" s="204">
        <v>-0.8899999999999997</v>
      </c>
      <c r="AF88" s="58">
        <v>-4.818</v>
      </c>
      <c r="AG88" s="204">
        <v>-0.514</v>
      </c>
      <c r="AH88" s="204">
        <v>-0.399</v>
      </c>
      <c r="AI88" s="204">
        <v>-0.46899999999999986</v>
      </c>
      <c r="AJ88" s="204">
        <f t="shared" si="6"/>
        <v>-1.3270000000000004</v>
      </c>
      <c r="AK88" s="58">
        <v>-2.709</v>
      </c>
      <c r="AL88" s="204">
        <v>-0.768</v>
      </c>
      <c r="AM88" s="204">
        <v>-0.976</v>
      </c>
      <c r="AN88" s="204">
        <v>-0.583</v>
      </c>
      <c r="AO88" s="135"/>
    </row>
    <row r="89" spans="1:41" ht="15.6">
      <c r="A89" s="44" t="s">
        <v>83</v>
      </c>
      <c r="B89" s="46"/>
      <c r="C89" s="219">
        <v>-0.018</v>
      </c>
      <c r="D89" s="219">
        <v>0.13</v>
      </c>
      <c r="E89" s="219">
        <v>-0.21100000000000002</v>
      </c>
      <c r="F89" s="219">
        <v>0.028000000000000025</v>
      </c>
      <c r="G89" s="76">
        <v>-0.071</v>
      </c>
      <c r="H89" s="219">
        <v>-0.006</v>
      </c>
      <c r="I89" s="219">
        <v>1.1260000000000001</v>
      </c>
      <c r="J89" s="219">
        <v>0.02499999999999991</v>
      </c>
      <c r="K89" s="219">
        <v>-31.23972508</v>
      </c>
      <c r="L89" s="76">
        <v>-30.09472508</v>
      </c>
      <c r="M89" s="219">
        <v>0.008</v>
      </c>
      <c r="N89" s="219">
        <v>1.858</v>
      </c>
      <c r="O89" s="219">
        <v>-26.005</v>
      </c>
      <c r="P89" s="219">
        <v>2.8679999999999986</v>
      </c>
      <c r="Q89" s="76">
        <v>-21.271</v>
      </c>
      <c r="R89" s="219">
        <v>1.917</v>
      </c>
      <c r="S89" s="219">
        <v>-0.41400000000000015</v>
      </c>
      <c r="T89" s="219">
        <v>0.9219999999999999</v>
      </c>
      <c r="U89" s="219">
        <v>-124.86399999999999</v>
      </c>
      <c r="V89" s="76">
        <v>-122.439</v>
      </c>
      <c r="W89" s="190">
        <v>0.005</v>
      </c>
      <c r="X89" s="190">
        <v>-0.14400000000000002</v>
      </c>
      <c r="Y89" s="190">
        <v>-0.086</v>
      </c>
      <c r="Z89" s="190">
        <v>-6.407</v>
      </c>
      <c r="AA89" s="191">
        <v>-6.632</v>
      </c>
      <c r="AB89" s="219">
        <v>0.033</v>
      </c>
      <c r="AC89" s="219">
        <v>0.017</v>
      </c>
      <c r="AD89" s="219">
        <v>-0.035</v>
      </c>
      <c r="AE89" s="219">
        <v>-0.015</v>
      </c>
      <c r="AF89" s="191">
        <v>0</v>
      </c>
      <c r="AG89" s="219">
        <v>-0.017</v>
      </c>
      <c r="AH89" s="219">
        <v>-0.112</v>
      </c>
      <c r="AI89" s="219">
        <v>0.0030000000000000027</v>
      </c>
      <c r="AJ89" s="219">
        <f t="shared" si="6"/>
        <v>-0.202</v>
      </c>
      <c r="AK89" s="191">
        <v>-0.328</v>
      </c>
      <c r="AL89" s="219">
        <v>-0.001</v>
      </c>
      <c r="AM89" s="219">
        <v>-0.027</v>
      </c>
      <c r="AN89" s="219">
        <v>-0.013000000000000001</v>
      </c>
      <c r="AO89" s="187"/>
    </row>
    <row r="90" spans="1:41" s="133" customFormat="1" ht="16.2" thickBot="1">
      <c r="A90" s="16" t="s">
        <v>176</v>
      </c>
      <c r="B90" s="46"/>
      <c r="C90" s="202">
        <v>0</v>
      </c>
      <c r="D90" s="202">
        <v>3.626</v>
      </c>
      <c r="E90" s="202">
        <v>4.229000000000001</v>
      </c>
      <c r="F90" s="202">
        <v>24.410999999999994</v>
      </c>
      <c r="G90" s="71">
        <v>32.266</v>
      </c>
      <c r="H90" s="202">
        <v>3.394</v>
      </c>
      <c r="I90" s="202">
        <v>3.9429999999999996</v>
      </c>
      <c r="J90" s="202">
        <v>17.550000000000004</v>
      </c>
      <c r="K90" s="202">
        <v>16.531999999999996</v>
      </c>
      <c r="L90" s="71">
        <v>41.419</v>
      </c>
      <c r="M90" s="202">
        <v>0.001</v>
      </c>
      <c r="N90" s="202">
        <v>2.653</v>
      </c>
      <c r="O90" s="202">
        <v>0.5110000000000001</v>
      </c>
      <c r="P90" s="202">
        <v>0.22699999999999987</v>
      </c>
      <c r="Q90" s="71">
        <v>3.392</v>
      </c>
      <c r="R90" s="202">
        <v>1.076</v>
      </c>
      <c r="S90" s="202">
        <v>0.3802939999999999</v>
      </c>
      <c r="T90" s="202">
        <v>0.05599999999999983</v>
      </c>
      <c r="U90" s="202">
        <v>-0.1562429999999999</v>
      </c>
      <c r="V90" s="71">
        <v>1.356051</v>
      </c>
      <c r="W90" s="217">
        <v>0.19</v>
      </c>
      <c r="X90" s="217">
        <v>4.3549999999999995</v>
      </c>
      <c r="Y90" s="217">
        <v>0.11599999999999966</v>
      </c>
      <c r="Z90" s="217">
        <v>0.4790000000000001</v>
      </c>
      <c r="AA90" s="94">
        <v>5.14</v>
      </c>
      <c r="AB90" s="202">
        <v>0.412</v>
      </c>
      <c r="AC90" s="202">
        <v>0</v>
      </c>
      <c r="AD90" s="202">
        <v>0.26500000000000007</v>
      </c>
      <c r="AE90" s="202">
        <v>58.571</v>
      </c>
      <c r="AF90" s="94">
        <v>59.248</v>
      </c>
      <c r="AG90" s="202">
        <v>0.165</v>
      </c>
      <c r="AH90" s="202">
        <v>0.24399999999999997</v>
      </c>
      <c r="AI90" s="202">
        <v>0</v>
      </c>
      <c r="AJ90" s="202">
        <f t="shared" si="6"/>
        <v>5.549</v>
      </c>
      <c r="AK90" s="94">
        <v>5.958</v>
      </c>
      <c r="AL90" s="202">
        <v>0.38</v>
      </c>
      <c r="AM90" s="202">
        <v>0.0030000000000000027</v>
      </c>
      <c r="AN90" s="202">
        <v>0.10099999999999998</v>
      </c>
      <c r="AO90" s="95"/>
    </row>
    <row r="91" spans="1:40" ht="16.2" thickBot="1">
      <c r="A91" s="42" t="s">
        <v>20</v>
      </c>
      <c r="B91" s="24"/>
      <c r="C91" s="213">
        <v>-8.752206611570248</v>
      </c>
      <c r="D91" s="213">
        <v>-3.7637933884297556</v>
      </c>
      <c r="E91" s="213">
        <v>-20.389999999999986</v>
      </c>
      <c r="F91" s="213">
        <v>5.934052087497383</v>
      </c>
      <c r="G91" s="75">
        <v>-26.971947912502607</v>
      </c>
      <c r="H91" s="213">
        <v>-13.358614090413221</v>
      </c>
      <c r="I91" s="213">
        <v>-11.02838590958678</v>
      </c>
      <c r="J91" s="213">
        <v>-1.7600103488429895</v>
      </c>
      <c r="K91" s="213">
        <v>-30.05</v>
      </c>
      <c r="L91" s="75">
        <v>-56.2</v>
      </c>
      <c r="M91" s="213">
        <v>-14.714216890000001</v>
      </c>
      <c r="N91" s="213">
        <v>-3.0797831099999993</v>
      </c>
      <c r="O91" s="213">
        <v>-34.032</v>
      </c>
      <c r="P91" s="213">
        <v>-18.517000000000024</v>
      </c>
      <c r="Q91" s="75">
        <v>-70.34300000000002</v>
      </c>
      <c r="R91" s="213">
        <v>-18.661999999999995</v>
      </c>
      <c r="S91" s="213">
        <v>-65.80250000000001</v>
      </c>
      <c r="T91" s="213">
        <v>-53.37220599999999</v>
      </c>
      <c r="U91" s="213">
        <v>-171.23924300000004</v>
      </c>
      <c r="V91" s="75">
        <v>-309.07594900000004</v>
      </c>
      <c r="W91" s="213">
        <v>-91.736</v>
      </c>
      <c r="X91" s="213">
        <v>-73.63925641025644</v>
      </c>
      <c r="Y91" s="213">
        <v>-65.23099999999997</v>
      </c>
      <c r="Z91" s="213">
        <v>-63.24300000000002</v>
      </c>
      <c r="AA91" s="75">
        <v>-293.84925641025643</v>
      </c>
      <c r="AB91" s="213">
        <v>-36.346174669999996</v>
      </c>
      <c r="AC91" s="213">
        <v>-13.799000000000007</v>
      </c>
      <c r="AD91" s="213">
        <v>-24.583</v>
      </c>
      <c r="AE91" s="213">
        <v>36.942</v>
      </c>
      <c r="AF91" s="75">
        <v>-37.78617467</v>
      </c>
      <c r="AG91" s="213">
        <v>-31.213</v>
      </c>
      <c r="AH91" s="213">
        <v>-16.034999999999997</v>
      </c>
      <c r="AI91" s="213">
        <v>-11.982</v>
      </c>
      <c r="AJ91" s="213">
        <f t="shared" si="6"/>
        <v>-6.1240000000000165</v>
      </c>
      <c r="AK91" s="75">
        <v>-65.35400000000001</v>
      </c>
      <c r="AL91" s="213">
        <v>-16.051000000000002</v>
      </c>
      <c r="AM91" s="213">
        <v>-13.836999999999996</v>
      </c>
      <c r="AN91" s="213">
        <v>-8.578999999999994</v>
      </c>
    </row>
    <row r="92" spans="1:40" ht="16.2" thickBot="1">
      <c r="A92" s="24"/>
      <c r="B92" s="24"/>
      <c r="C92" s="206"/>
      <c r="D92" s="206"/>
      <c r="E92" s="206"/>
      <c r="F92" s="206"/>
      <c r="G92" s="25"/>
      <c r="H92" s="206"/>
      <c r="I92" s="206"/>
      <c r="J92" s="206"/>
      <c r="K92" s="206"/>
      <c r="L92" s="25"/>
      <c r="M92" s="206"/>
      <c r="N92" s="206"/>
      <c r="O92" s="206"/>
      <c r="P92" s="206"/>
      <c r="Q92" s="25"/>
      <c r="R92" s="206"/>
      <c r="S92" s="206"/>
      <c r="T92" s="206">
        <v>0</v>
      </c>
      <c r="U92" s="206">
        <v>0</v>
      </c>
      <c r="V92" s="25"/>
      <c r="W92" s="206"/>
      <c r="X92" s="206">
        <v>0</v>
      </c>
      <c r="Y92" s="206"/>
      <c r="Z92" s="206"/>
      <c r="AA92" s="25"/>
      <c r="AB92" s="206"/>
      <c r="AC92" s="206"/>
      <c r="AD92" s="206"/>
      <c r="AE92" s="206"/>
      <c r="AF92" s="25"/>
      <c r="AG92" s="206"/>
      <c r="AH92" s="206"/>
      <c r="AI92" s="206"/>
      <c r="AJ92" s="206"/>
      <c r="AK92" s="25"/>
      <c r="AL92" s="206"/>
      <c r="AM92" s="206"/>
      <c r="AN92" s="206"/>
    </row>
    <row r="93" spans="1:40" ht="16.2" thickBot="1">
      <c r="A93" s="232" t="s">
        <v>208</v>
      </c>
      <c r="B93" s="24"/>
      <c r="C93" s="213">
        <v>13.631793388429752</v>
      </c>
      <c r="D93" s="213">
        <v>43.045206611570244</v>
      </c>
      <c r="E93" s="213">
        <v>-4.303999999999974</v>
      </c>
      <c r="F93" s="213">
        <v>31.277949988952336</v>
      </c>
      <c r="G93" s="75">
        <f aca="true" t="shared" si="11" ref="G93:V93">G85+G91</f>
        <v>83.65094998895236</v>
      </c>
      <c r="H93" s="213">
        <f t="shared" si="11"/>
        <v>4.532825696117518</v>
      </c>
      <c r="I93" s="213">
        <f t="shared" si="11"/>
        <v>1.4761743038824822</v>
      </c>
      <c r="J93" s="213">
        <f t="shared" si="11"/>
        <v>39.119919686152436</v>
      </c>
      <c r="K93" s="213">
        <f t="shared" si="11"/>
        <v>21.476791550110118</v>
      </c>
      <c r="L93" s="75">
        <f t="shared" si="11"/>
        <v>66.60272158510553</v>
      </c>
      <c r="M93" s="213">
        <f t="shared" si="11"/>
        <v>14.372164676425625</v>
      </c>
      <c r="N93" s="213">
        <f t="shared" si="11"/>
        <v>28.605835323574375</v>
      </c>
      <c r="O93" s="213">
        <f t="shared" si="11"/>
        <v>16.504000000000012</v>
      </c>
      <c r="P93" s="213">
        <f t="shared" si="11"/>
        <v>46.47999999999999</v>
      </c>
      <c r="Q93" s="75">
        <f t="shared" si="11"/>
        <v>105.96199999999999</v>
      </c>
      <c r="R93" s="213">
        <f t="shared" si="11"/>
        <v>19.042000000000012</v>
      </c>
      <c r="S93" s="213">
        <f t="shared" si="11"/>
        <v>-8.571696970000012</v>
      </c>
      <c r="T93" s="213">
        <f t="shared" si="11"/>
        <v>25.381631090197132</v>
      </c>
      <c r="U93" s="213">
        <f t="shared" si="11"/>
        <v>-106.84629489640918</v>
      </c>
      <c r="V93" s="75">
        <f t="shared" si="11"/>
        <v>-70.99436077621203</v>
      </c>
      <c r="W93" s="213">
        <f>W85+W91</f>
        <v>-36.098333873711894</v>
      </c>
      <c r="X93" s="213">
        <f aca="true" t="shared" si="12" ref="X93:AA93">X85+X91</f>
        <v>-44.65637623640747</v>
      </c>
      <c r="Y93" s="213">
        <f t="shared" si="12"/>
        <v>-32.32730943252247</v>
      </c>
      <c r="Z93" s="213">
        <f t="shared" si="12"/>
        <v>4.303747726534652</v>
      </c>
      <c r="AA93" s="75">
        <f t="shared" si="12"/>
        <v>-108.7782718161072</v>
      </c>
      <c r="AB93" s="213">
        <v>-15.100419451720285</v>
      </c>
      <c r="AC93" s="213">
        <v>-5.702034364706641</v>
      </c>
      <c r="AD93" s="213">
        <v>-7.711008395391865</v>
      </c>
      <c r="AE93" s="213">
        <v>53.080563718832366</v>
      </c>
      <c r="AF93" s="75">
        <v>24.567101507013575</v>
      </c>
      <c r="AG93" s="213">
        <v>-49.13378320344223</v>
      </c>
      <c r="AH93" s="213">
        <v>28.223783203442196</v>
      </c>
      <c r="AI93" s="213">
        <v>19.612315610000024</v>
      </c>
      <c r="AJ93" s="213">
        <f t="shared" si="6"/>
        <v>77.23899999999989</v>
      </c>
      <c r="AK93" s="75">
        <v>75.94131560999989</v>
      </c>
      <c r="AL93" s="213">
        <v>58.028446880000004</v>
      </c>
      <c r="AM93" s="213">
        <v>70.98032692</v>
      </c>
      <c r="AN93" s="213">
        <v>116.41991265999995</v>
      </c>
    </row>
    <row r="94" spans="1:40" ht="16.2" thickBot="1">
      <c r="A94" s="2"/>
      <c r="B94" s="87"/>
      <c r="C94" s="200"/>
      <c r="D94" s="200"/>
      <c r="E94" s="200"/>
      <c r="F94" s="200"/>
      <c r="G94" s="3"/>
      <c r="H94" s="200"/>
      <c r="I94" s="200"/>
      <c r="J94" s="200"/>
      <c r="K94" s="200"/>
      <c r="L94" s="3"/>
      <c r="M94" s="200"/>
      <c r="N94" s="200"/>
      <c r="O94" s="200"/>
      <c r="P94" s="200">
        <v>0</v>
      </c>
      <c r="Q94" s="3"/>
      <c r="R94" s="200"/>
      <c r="S94" s="200"/>
      <c r="T94" s="200">
        <v>0</v>
      </c>
      <c r="U94" s="200">
        <v>0</v>
      </c>
      <c r="V94" s="3"/>
      <c r="W94" s="200"/>
      <c r="X94" s="200"/>
      <c r="Y94" s="200"/>
      <c r="Z94" s="200"/>
      <c r="AA94" s="3"/>
      <c r="AB94" s="200"/>
      <c r="AC94" s="200"/>
      <c r="AD94" s="200"/>
      <c r="AE94" s="200"/>
      <c r="AF94" s="3"/>
      <c r="AG94" s="200"/>
      <c r="AH94" s="200"/>
      <c r="AI94" s="200"/>
      <c r="AJ94" s="200"/>
      <c r="AK94" s="3"/>
      <c r="AL94" s="200"/>
      <c r="AM94" s="200"/>
      <c r="AN94" s="200"/>
    </row>
    <row r="95" spans="1:40" ht="15.6">
      <c r="A95" s="19" t="s">
        <v>124</v>
      </c>
      <c r="B95" s="19"/>
      <c r="C95" s="211">
        <v>4.024</v>
      </c>
      <c r="D95" s="211">
        <v>0.001000000000000334</v>
      </c>
      <c r="E95" s="211">
        <v>-0.001000000000000334</v>
      </c>
      <c r="F95" s="211">
        <v>-0.09399999999999986</v>
      </c>
      <c r="G95" s="58">
        <v>3.93</v>
      </c>
      <c r="H95" s="211">
        <v>-0.727</v>
      </c>
      <c r="I95" s="211">
        <v>-0.358</v>
      </c>
      <c r="J95" s="211">
        <v>-8.03</v>
      </c>
      <c r="K95" s="211">
        <v>0.06799999999999873</v>
      </c>
      <c r="L95" s="58">
        <v>-9.047</v>
      </c>
      <c r="M95" s="211">
        <v>0.067</v>
      </c>
      <c r="N95" s="211">
        <v>-0.19</v>
      </c>
      <c r="O95" s="211">
        <v>0.637</v>
      </c>
      <c r="P95" s="211">
        <v>-0.746</v>
      </c>
      <c r="Q95" s="58">
        <v>-0.232</v>
      </c>
      <c r="R95" s="211">
        <v>14.777</v>
      </c>
      <c r="S95" s="211">
        <v>-0.08699999999999974</v>
      </c>
      <c r="T95" s="211">
        <v>-0.11500000000000021</v>
      </c>
      <c r="U95" s="211">
        <v>-0.5199999999999996</v>
      </c>
      <c r="V95" s="58">
        <v>14.055</v>
      </c>
      <c r="W95" s="211">
        <v>-0.151</v>
      </c>
      <c r="X95" s="211">
        <v>-10.428</v>
      </c>
      <c r="Y95" s="211">
        <v>-2.0135724999999933</v>
      </c>
      <c r="Z95" s="211">
        <v>0.5684866299999918</v>
      </c>
      <c r="AA95" s="58">
        <v>-12.024085870000002</v>
      </c>
      <c r="AB95" s="211">
        <v>-1.1669479599999995</v>
      </c>
      <c r="AC95" s="211">
        <v>0.6575703900000025</v>
      </c>
      <c r="AD95" s="211">
        <v>-1.1982639500000076</v>
      </c>
      <c r="AE95" s="211">
        <v>221.46664152</v>
      </c>
      <c r="AF95" s="58">
        <v>219.759</v>
      </c>
      <c r="AG95" s="211">
        <v>1.5545212500000016</v>
      </c>
      <c r="AH95" s="211">
        <v>-2.8175212500000013</v>
      </c>
      <c r="AI95" s="211">
        <v>-1.0920000000000005</v>
      </c>
      <c r="AJ95" s="211">
        <f t="shared" si="6"/>
        <v>0.17600000000000016</v>
      </c>
      <c r="AK95" s="58">
        <v>-2.179</v>
      </c>
      <c r="AL95" s="211">
        <v>1.761</v>
      </c>
      <c r="AM95" s="211">
        <v>-0.373</v>
      </c>
      <c r="AN95" s="211">
        <v>-0.3059999999999998</v>
      </c>
    </row>
    <row r="96" spans="1:40" ht="15.6">
      <c r="A96" s="1" t="s">
        <v>84</v>
      </c>
      <c r="B96" s="5"/>
      <c r="C96" s="204">
        <v>-3.237</v>
      </c>
      <c r="D96" s="204">
        <v>-14.505</v>
      </c>
      <c r="E96" s="204">
        <v>42.872</v>
      </c>
      <c r="F96" s="204">
        <v>9.195000000000007</v>
      </c>
      <c r="G96" s="58">
        <v>34.325</v>
      </c>
      <c r="H96" s="204">
        <v>-0.31110229007530416</v>
      </c>
      <c r="I96" s="204">
        <v>-14.477897709924695</v>
      </c>
      <c r="J96" s="204">
        <v>-1.1780000000000008</v>
      </c>
      <c r="K96" s="204">
        <v>42.40340096141068</v>
      </c>
      <c r="L96" s="58">
        <v>26.436400961410687</v>
      </c>
      <c r="M96" s="204">
        <v>-0.2596372912215396</v>
      </c>
      <c r="N96" s="204">
        <v>-8.845362708778461</v>
      </c>
      <c r="O96" s="204">
        <v>-1.0619999999999994</v>
      </c>
      <c r="P96" s="204">
        <v>-0.6370000000000005</v>
      </c>
      <c r="Q96" s="58">
        <v>-10.804</v>
      </c>
      <c r="R96" s="204">
        <v>169.124</v>
      </c>
      <c r="S96" s="204">
        <v>-219.34841584</v>
      </c>
      <c r="T96" s="204">
        <f>4.13973301000001-5.094</f>
        <v>-0.95426698999999</v>
      </c>
      <c r="U96" s="204">
        <f>261.83061196-5.727</f>
        <v>256.10361196</v>
      </c>
      <c r="V96" s="58">
        <f>215.74592913-10.821</f>
        <v>204.92492913</v>
      </c>
      <c r="W96" s="204">
        <f>-39.880985175-2.382</f>
        <v>-42.262985175</v>
      </c>
      <c r="X96" s="204">
        <f>-2.029136415-0.491</f>
        <v>-2.520136415</v>
      </c>
      <c r="Y96" s="204">
        <f>50.694999755-0.061</f>
        <v>50.633999755</v>
      </c>
      <c r="Z96" s="204">
        <f>21.766998795-5.643</f>
        <v>16.123998795</v>
      </c>
      <c r="AA96" s="58">
        <f>30.55187696-8.577</f>
        <v>21.974876960000003</v>
      </c>
      <c r="AB96" s="204">
        <v>68.52232670999999</v>
      </c>
      <c r="AC96" s="204">
        <v>66.70267424</v>
      </c>
      <c r="AD96" s="204">
        <v>30.428999130000022</v>
      </c>
      <c r="AE96" s="204">
        <v>-98.17000012</v>
      </c>
      <c r="AF96" s="58">
        <v>67.48399996</v>
      </c>
      <c r="AG96" s="204">
        <v>-20.370000615000002</v>
      </c>
      <c r="AH96" s="204">
        <v>-117.66099938500003</v>
      </c>
      <c r="AI96" s="204">
        <v>-22.81699999999998</v>
      </c>
      <c r="AJ96" s="204">
        <f t="shared" si="6"/>
        <v>-42.202999999999975</v>
      </c>
      <c r="AK96" s="58">
        <v>-203.051</v>
      </c>
      <c r="AL96" s="204">
        <v>-25.955</v>
      </c>
      <c r="AM96" s="204">
        <v>-57.623999999999995</v>
      </c>
      <c r="AN96" s="204">
        <v>-33.95700000000001</v>
      </c>
    </row>
    <row r="97" spans="1:40" ht="16.2" thickBot="1">
      <c r="A97" s="84" t="s">
        <v>85</v>
      </c>
      <c r="B97" s="46"/>
      <c r="C97" s="211">
        <v>0</v>
      </c>
      <c r="D97" s="211">
        <v>-24.889</v>
      </c>
      <c r="E97" s="211">
        <v>0</v>
      </c>
      <c r="F97" s="211">
        <v>-10.951000000000004</v>
      </c>
      <c r="G97" s="58">
        <v>-35.84</v>
      </c>
      <c r="H97" s="211">
        <v>0</v>
      </c>
      <c r="I97" s="211">
        <v>-24.886</v>
      </c>
      <c r="J97" s="211">
        <v>-0.0010000000000012221</v>
      </c>
      <c r="K97" s="211">
        <v>-7.823999999999998</v>
      </c>
      <c r="L97" s="58">
        <v>-32.711</v>
      </c>
      <c r="M97" s="211">
        <v>0</v>
      </c>
      <c r="N97" s="211">
        <v>-11.578</v>
      </c>
      <c r="O97" s="211">
        <v>-12.089000000000002</v>
      </c>
      <c r="P97" s="211">
        <v>-16.17</v>
      </c>
      <c r="Q97" s="58">
        <v>-39.837</v>
      </c>
      <c r="R97" s="211">
        <v>0</v>
      </c>
      <c r="S97" s="211">
        <v>-16.158</v>
      </c>
      <c r="T97" s="211">
        <v>-25.581000000000003</v>
      </c>
      <c r="U97" s="211">
        <v>-28.156999999999996</v>
      </c>
      <c r="V97" s="58">
        <v>-69.896</v>
      </c>
      <c r="W97" s="211">
        <v>0</v>
      </c>
      <c r="X97" s="211">
        <v>-14.05898019</v>
      </c>
      <c r="Y97" s="211">
        <v>-11.721321930000002</v>
      </c>
      <c r="Z97" s="211">
        <v>-1.8099999999999987</v>
      </c>
      <c r="AA97" s="58">
        <v>-27.59030212</v>
      </c>
      <c r="AB97" s="211">
        <v>0</v>
      </c>
      <c r="AC97" s="211">
        <v>0</v>
      </c>
      <c r="AD97" s="211">
        <v>-1.1774491455672</v>
      </c>
      <c r="AE97" s="211">
        <v>-0.2310000000000001</v>
      </c>
      <c r="AF97" s="58">
        <v>-1.4084491455672001</v>
      </c>
      <c r="AG97" s="211">
        <v>0</v>
      </c>
      <c r="AH97" s="211">
        <v>0</v>
      </c>
      <c r="AI97" s="211">
        <v>-0.625</v>
      </c>
      <c r="AJ97" s="211">
        <f t="shared" si="6"/>
        <v>-12.740122949980003</v>
      </c>
      <c r="AK97" s="58">
        <v>-13.365122949980003</v>
      </c>
      <c r="AL97" s="211">
        <v>0</v>
      </c>
      <c r="AM97" s="211">
        <v>-13.118997049999896</v>
      </c>
      <c r="AN97" s="211">
        <v>-32.581002950000105</v>
      </c>
    </row>
    <row r="98" spans="1:40" ht="16.2" thickBot="1">
      <c r="A98" s="42" t="s">
        <v>86</v>
      </c>
      <c r="B98" s="24"/>
      <c r="C98" s="213">
        <v>0.7779999999999999</v>
      </c>
      <c r="D98" s="213">
        <v>-39.371</v>
      </c>
      <c r="E98" s="213">
        <v>42.864000000000004</v>
      </c>
      <c r="F98" s="213">
        <v>-1.784000000000006</v>
      </c>
      <c r="G98" s="75">
        <v>2.486999999999999</v>
      </c>
      <c r="H98" s="213">
        <v>-1.0291022900753042</v>
      </c>
      <c r="I98" s="213">
        <v>-39.73089770992469</v>
      </c>
      <c r="J98" s="213">
        <v>-9.209000000000003</v>
      </c>
      <c r="K98" s="213">
        <v>34.64740096141068</v>
      </c>
      <c r="L98" s="75">
        <f aca="true" t="shared" si="13" ref="L98:V98">SUM(L95:L97)</f>
        <v>-15.321599038589312</v>
      </c>
      <c r="M98" s="213">
        <f t="shared" si="13"/>
        <v>-0.1926372912215396</v>
      </c>
      <c r="N98" s="213">
        <f t="shared" si="13"/>
        <v>-20.61336270877846</v>
      </c>
      <c r="O98" s="213">
        <f t="shared" si="13"/>
        <v>-12.514000000000001</v>
      </c>
      <c r="P98" s="213">
        <f t="shared" si="13"/>
        <v>-17.553</v>
      </c>
      <c r="Q98" s="75">
        <f t="shared" si="13"/>
        <v>-50.873000000000005</v>
      </c>
      <c r="R98" s="213">
        <f t="shared" si="13"/>
        <v>183.90099999999998</v>
      </c>
      <c r="S98" s="213">
        <f t="shared" si="13"/>
        <v>-235.59341583999998</v>
      </c>
      <c r="T98" s="213">
        <f t="shared" si="13"/>
        <v>-26.65026698999999</v>
      </c>
      <c r="U98" s="213">
        <f t="shared" si="13"/>
        <v>227.42661196</v>
      </c>
      <c r="V98" s="75">
        <f t="shared" si="13"/>
        <v>149.08392913</v>
      </c>
      <c r="W98" s="213">
        <f>SUM(W95:W97)</f>
        <v>-42.413985175</v>
      </c>
      <c r="X98" s="213">
        <f aca="true" t="shared" si="14" ref="X98:AA98">SUM(X95:X97)</f>
        <v>-27.007116605</v>
      </c>
      <c r="Y98" s="213">
        <f t="shared" si="14"/>
        <v>36.899105325</v>
      </c>
      <c r="Z98" s="213">
        <f t="shared" si="14"/>
        <v>14.882485424999992</v>
      </c>
      <c r="AA98" s="75">
        <f t="shared" si="14"/>
        <v>-17.63951103</v>
      </c>
      <c r="AB98" s="213">
        <v>67.35537874999999</v>
      </c>
      <c r="AC98" s="213">
        <v>67.36024463</v>
      </c>
      <c r="AD98" s="213">
        <v>28.0532860344328</v>
      </c>
      <c r="AE98" s="213">
        <v>123.0656414</v>
      </c>
      <c r="AF98" s="75">
        <v>285.8345508144328</v>
      </c>
      <c r="AG98" s="213">
        <v>-18.815479365</v>
      </c>
      <c r="AH98" s="213">
        <v>-120.47852063500004</v>
      </c>
      <c r="AI98" s="213">
        <v>-24.53399999999995</v>
      </c>
      <c r="AJ98" s="213">
        <f t="shared" si="6"/>
        <v>-54.76712294997998</v>
      </c>
      <c r="AK98" s="75">
        <v>-218.59512294997998</v>
      </c>
      <c r="AL98" s="213">
        <v>-24.194</v>
      </c>
      <c r="AM98" s="213">
        <v>-71.11599704999988</v>
      </c>
      <c r="AN98" s="213">
        <v>-66.84400295000013</v>
      </c>
    </row>
    <row r="99" spans="1:40" ht="15" thickBot="1">
      <c r="A99" s="97"/>
      <c r="C99" s="215"/>
      <c r="D99" s="215"/>
      <c r="E99" s="215"/>
      <c r="F99" s="215"/>
      <c r="G99" s="47"/>
      <c r="H99" s="215"/>
      <c r="I99" s="215"/>
      <c r="J99" s="215"/>
      <c r="K99" s="215"/>
      <c r="L99" s="47"/>
      <c r="M99" s="215"/>
      <c r="N99" s="215"/>
      <c r="O99" s="215"/>
      <c r="P99" s="215"/>
      <c r="Q99" s="47"/>
      <c r="R99" s="215"/>
      <c r="S99" s="215"/>
      <c r="T99" s="215">
        <v>0</v>
      </c>
      <c r="U99" s="215">
        <v>0</v>
      </c>
      <c r="V99" s="47"/>
      <c r="W99" s="81"/>
      <c r="X99" s="81"/>
      <c r="Y99" s="81"/>
      <c r="Z99" s="81"/>
      <c r="AA99" s="81"/>
      <c r="AB99" s="215"/>
      <c r="AC99" s="215"/>
      <c r="AD99" s="215"/>
      <c r="AE99" s="215">
        <v>0</v>
      </c>
      <c r="AF99" s="81"/>
      <c r="AG99" s="215"/>
      <c r="AH99" s="215"/>
      <c r="AI99" s="215"/>
      <c r="AJ99" s="215"/>
      <c r="AK99" s="81"/>
      <c r="AL99" s="215"/>
      <c r="AM99" s="215"/>
      <c r="AN99" s="215"/>
    </row>
    <row r="100" spans="1:40" ht="16.2" thickBot="1">
      <c r="A100" s="42" t="s">
        <v>87</v>
      </c>
      <c r="B100" s="24"/>
      <c r="C100" s="213">
        <v>14.427</v>
      </c>
      <c r="D100" s="213">
        <v>3.657</v>
      </c>
      <c r="E100" s="213">
        <v>38.56</v>
      </c>
      <c r="F100" s="213">
        <v>29.49300000000001</v>
      </c>
      <c r="G100" s="75">
        <v>86.137</v>
      </c>
      <c r="H100" s="213">
        <v>3.494733356042216</v>
      </c>
      <c r="I100" s="213">
        <v>-38.245733356042216</v>
      </c>
      <c r="J100" s="213">
        <v>29.910053962239324</v>
      </c>
      <c r="K100" s="213">
        <v>53.41834230807853</v>
      </c>
      <c r="L100" s="75">
        <v>48.577396270317855</v>
      </c>
      <c r="M100" s="213">
        <v>14.179527385204082</v>
      </c>
      <c r="N100" s="213">
        <v>7.992472614795915</v>
      </c>
      <c r="O100" s="213">
        <v>3.989999999999995</v>
      </c>
      <c r="P100" s="213">
        <v>28.926999999999992</v>
      </c>
      <c r="Q100" s="75">
        <v>55.088999999999984</v>
      </c>
      <c r="R100" s="213">
        <v>202.94299999999998</v>
      </c>
      <c r="S100" s="213">
        <v>-244.16511281</v>
      </c>
      <c r="T100" s="213">
        <v>-1.2656358998028452</v>
      </c>
      <c r="U100" s="213">
        <v>120.5773170635909</v>
      </c>
      <c r="V100" s="75">
        <v>78.08956835378802</v>
      </c>
      <c r="W100" s="213">
        <v>-78.5123190487119</v>
      </c>
      <c r="X100" s="213">
        <v>-71.66349284140745</v>
      </c>
      <c r="Y100" s="213">
        <v>4.571795892477525</v>
      </c>
      <c r="Z100" s="213">
        <v>19.18623315153465</v>
      </c>
      <c r="AA100" s="75">
        <v>-126.41778284610717</v>
      </c>
      <c r="AB100" s="213">
        <v>52.2549592982797</v>
      </c>
      <c r="AC100" s="213">
        <v>61.65821026529336</v>
      </c>
      <c r="AD100" s="213">
        <v>20.34227763904093</v>
      </c>
      <c r="AE100" s="213">
        <v>176.1462051188324</v>
      </c>
      <c r="AF100" s="75">
        <v>310.40165232144636</v>
      </c>
      <c r="AG100" s="213">
        <v>-67.94926256844224</v>
      </c>
      <c r="AH100" s="213">
        <v>-92.25473743155783</v>
      </c>
      <c r="AI100" s="213">
        <v>-4.921684389999939</v>
      </c>
      <c r="AJ100" s="213">
        <f t="shared" si="6"/>
        <v>22.471877050019913</v>
      </c>
      <c r="AK100" s="75">
        <v>-142.6538073399801</v>
      </c>
      <c r="AL100" s="213">
        <v>33.83444688</v>
      </c>
      <c r="AM100" s="213">
        <v>-0.13567012999988037</v>
      </c>
      <c r="AN100" s="213">
        <v>49.57590970999982</v>
      </c>
    </row>
    <row r="101" ht="15" thickBot="1">
      <c r="B101" s="11"/>
    </row>
    <row r="102" spans="1:40" s="195" customFormat="1" ht="16.2" thickBot="1">
      <c r="A102" s="232" t="s">
        <v>195</v>
      </c>
      <c r="B102" s="88"/>
      <c r="C102" s="233" t="str">
        <f aca="true" t="shared" si="15" ref="C102:F102">C1</f>
        <v>1T15</v>
      </c>
      <c r="D102" s="233" t="str">
        <f t="shared" si="15"/>
        <v>2T15</v>
      </c>
      <c r="E102" s="233" t="str">
        <f t="shared" si="15"/>
        <v>3T15</v>
      </c>
      <c r="F102" s="233" t="str">
        <f t="shared" si="15"/>
        <v>4T15</v>
      </c>
      <c r="G102" s="231">
        <f>G1</f>
        <v>2015</v>
      </c>
      <c r="H102" s="233" t="str">
        <f aca="true" t="shared" si="16" ref="H102:AN102">H1</f>
        <v>1T16</v>
      </c>
      <c r="I102" s="233" t="str">
        <f t="shared" si="16"/>
        <v>2T16</v>
      </c>
      <c r="J102" s="233" t="str">
        <f t="shared" si="16"/>
        <v>3T16</v>
      </c>
      <c r="K102" s="233" t="str">
        <f t="shared" si="16"/>
        <v>4T16</v>
      </c>
      <c r="L102" s="231">
        <f t="shared" si="16"/>
        <v>2016</v>
      </c>
      <c r="M102" s="233" t="str">
        <f t="shared" si="16"/>
        <v>1T17</v>
      </c>
      <c r="N102" s="233" t="str">
        <f t="shared" si="16"/>
        <v>2T17</v>
      </c>
      <c r="O102" s="233" t="str">
        <f t="shared" si="16"/>
        <v>3T17</v>
      </c>
      <c r="P102" s="233" t="str">
        <f t="shared" si="16"/>
        <v>4T17</v>
      </c>
      <c r="Q102" s="231">
        <f t="shared" si="16"/>
        <v>2017</v>
      </c>
      <c r="R102" s="233" t="str">
        <f t="shared" si="16"/>
        <v>1T18</v>
      </c>
      <c r="S102" s="233" t="str">
        <f t="shared" si="16"/>
        <v>2T18</v>
      </c>
      <c r="T102" s="233" t="str">
        <f t="shared" si="16"/>
        <v>3T18</v>
      </c>
      <c r="U102" s="233" t="str">
        <f t="shared" si="16"/>
        <v>4T18</v>
      </c>
      <c r="V102" s="231">
        <f t="shared" si="16"/>
        <v>2018</v>
      </c>
      <c r="W102" s="233" t="str">
        <f t="shared" si="16"/>
        <v>1T19</v>
      </c>
      <c r="X102" s="233" t="str">
        <f t="shared" si="16"/>
        <v>2T19</v>
      </c>
      <c r="Y102" s="233" t="str">
        <f t="shared" si="16"/>
        <v>3T19</v>
      </c>
      <c r="Z102" s="233" t="str">
        <f t="shared" si="16"/>
        <v>4T19</v>
      </c>
      <c r="AA102" s="231">
        <f t="shared" si="16"/>
        <v>2019</v>
      </c>
      <c r="AB102" s="233" t="str">
        <f t="shared" si="16"/>
        <v>1T20</v>
      </c>
      <c r="AC102" s="233" t="str">
        <f t="shared" si="16"/>
        <v>2T20</v>
      </c>
      <c r="AD102" s="233" t="str">
        <f t="shared" si="16"/>
        <v>3T20</v>
      </c>
      <c r="AE102" s="233" t="str">
        <f t="shared" si="16"/>
        <v>4T20</v>
      </c>
      <c r="AF102" s="231">
        <f t="shared" si="16"/>
        <v>2020</v>
      </c>
      <c r="AG102" s="233" t="str">
        <f t="shared" si="16"/>
        <v>1T21</v>
      </c>
      <c r="AH102" s="233" t="str">
        <f t="shared" si="16"/>
        <v>2T21</v>
      </c>
      <c r="AI102" s="233" t="str">
        <f t="shared" si="16"/>
        <v>3T21</v>
      </c>
      <c r="AJ102" s="233" t="str">
        <f t="shared" si="16"/>
        <v>4T21</v>
      </c>
      <c r="AK102" s="231">
        <f t="shared" si="16"/>
        <v>2021</v>
      </c>
      <c r="AL102" s="233" t="str">
        <f t="shared" si="16"/>
        <v>1T22</v>
      </c>
      <c r="AM102" s="233" t="str">
        <f t="shared" si="16"/>
        <v>2T22</v>
      </c>
      <c r="AN102" s="233" t="str">
        <f t="shared" si="16"/>
        <v>3T22</v>
      </c>
    </row>
    <row r="103" spans="1:40" s="195" customFormat="1" ht="15.6">
      <c r="A103" s="19" t="s">
        <v>197</v>
      </c>
      <c r="B103" s="19"/>
      <c r="C103" s="211"/>
      <c r="D103" s="211"/>
      <c r="E103" s="211"/>
      <c r="F103" s="211"/>
      <c r="G103" s="216">
        <f>G14</f>
        <v>133.23418418045833</v>
      </c>
      <c r="H103" s="211">
        <f>H14+F14+E14+D14</f>
        <v>132.91418418045834</v>
      </c>
      <c r="I103" s="211">
        <f>I14+H14+F14+E14</f>
        <v>111.33807090251722</v>
      </c>
      <c r="J103" s="211">
        <f>J14+I14+H14+F14</f>
        <v>93.38119928756092</v>
      </c>
      <c r="K103" s="211">
        <f>K14+J14+I14+H14</f>
        <v>72.723</v>
      </c>
      <c r="L103" s="216">
        <f>L14</f>
        <v>72.723</v>
      </c>
      <c r="M103" s="211">
        <f>M14+K14+J14+I14</f>
        <v>79.939</v>
      </c>
      <c r="N103" s="211">
        <f>N14+M14+K14+J14</f>
        <v>105.682</v>
      </c>
      <c r="O103" s="211">
        <f>O14+N14+M14+K14</f>
        <v>128.231</v>
      </c>
      <c r="P103" s="211">
        <f>P14+O14+N14+M14</f>
        <v>149.648</v>
      </c>
      <c r="Q103" s="216">
        <f>Q14</f>
        <v>149.648</v>
      </c>
      <c r="R103" s="211">
        <f>R14+P14+O14+N14</f>
        <v>170.51799999999997</v>
      </c>
      <c r="S103" s="211">
        <f>S14+R14+P14+O14</f>
        <v>189.85000000000002</v>
      </c>
      <c r="T103" s="211">
        <f>T14+S14+R14+P14</f>
        <v>207.075</v>
      </c>
      <c r="U103" s="211">
        <f>U14+T14+S14+R14</f>
        <v>209.567</v>
      </c>
      <c r="V103" s="216">
        <f>V14</f>
        <v>209.567</v>
      </c>
      <c r="W103" s="211">
        <f>W14+U14+T14+S14</f>
        <v>192.784</v>
      </c>
      <c r="X103" s="211">
        <f>X14+W14+U14+T14</f>
        <v>159.676</v>
      </c>
      <c r="Y103" s="211">
        <f>Y14+X14+W14+U14</f>
        <v>108.684</v>
      </c>
      <c r="Z103" s="211">
        <f>Z14+Y14+X14+W14</f>
        <v>32.518</v>
      </c>
      <c r="AA103" s="216">
        <f>AA14</f>
        <v>32.518</v>
      </c>
      <c r="AB103" s="211">
        <f>AB14+Z14+Y14+X14</f>
        <v>-7.216999999999999</v>
      </c>
      <c r="AC103" s="211">
        <f>AC14+AB14+Z14+Y14</f>
        <v>-35.309000000000005</v>
      </c>
      <c r="AD103" s="211">
        <f>AD14+AC14+AB14+Z14</f>
        <v>-57.128999999999984</v>
      </c>
      <c r="AE103" s="211">
        <f>AE14+AD14+AC14+AB14</f>
        <v>-40.149</v>
      </c>
      <c r="AF103" s="216">
        <f>AF14</f>
        <v>-40.149</v>
      </c>
      <c r="AG103" s="211">
        <f>AG14+AE14+AD14+AC14</f>
        <v>-39.856</v>
      </c>
      <c r="AH103" s="211">
        <f>AH14+AG14+AE14+AD14+184.1</f>
        <v>-11.743000000000023</v>
      </c>
      <c r="AI103" s="211">
        <f>AI14+AH14+AG14+AE14+184.1</f>
        <v>4.929000000000002</v>
      </c>
      <c r="AJ103" s="211">
        <f>AJ14+AI14+AH14+AG14+184.1</f>
        <v>8.213999999999999</v>
      </c>
      <c r="AK103" s="216">
        <f>AK14+184.1</f>
        <v>8.213999999999999</v>
      </c>
      <c r="AL103" s="211">
        <f>AL14+AJ14+AI14+AH14+184.1</f>
        <v>43.140000000000015</v>
      </c>
      <c r="AM103" s="211">
        <f>AM14+AL14+AJ14+AI14</f>
        <v>67.67730800000002</v>
      </c>
      <c r="AN103" s="211">
        <f>AN14+AM14+AL14+AJ14</f>
        <v>93.75000000000001</v>
      </c>
    </row>
    <row r="104" spans="1:40" s="195" customFormat="1" ht="15.6">
      <c r="A104" s="1" t="s">
        <v>198</v>
      </c>
      <c r="B104" s="5"/>
      <c r="C104" s="204"/>
      <c r="D104" s="204"/>
      <c r="E104" s="204"/>
      <c r="F104" s="204"/>
      <c r="G104" s="216">
        <f>G46</f>
        <v>568.218</v>
      </c>
      <c r="H104" s="204">
        <f>AVERAGE(C46,H46,F46,E46,D46)</f>
        <v>556.15</v>
      </c>
      <c r="I104" s="204">
        <f>AVERAGE(D46,I46,H46,F46,E46)</f>
        <v>553.5799999999999</v>
      </c>
      <c r="J104" s="204">
        <f>AVERAGE(E46,J46,I46,H46,F46)</f>
        <v>554.1833333333334</v>
      </c>
      <c r="K104" s="204">
        <f>AVERAGE(F46,K46,J46,I46,H46)</f>
        <v>556.02875</v>
      </c>
      <c r="L104" s="216">
        <f>AVERAGE(F46,K46,J46,I46,H46)</f>
        <v>556.02875</v>
      </c>
      <c r="M104" s="204">
        <f>AVERAGE(H46,M46,K46,J46,I46)</f>
        <v>558.9620000000001</v>
      </c>
      <c r="N104" s="204">
        <f>AVERAGE(I46,N46,M46,K46,J46)</f>
        <v>567.9739999999999</v>
      </c>
      <c r="O104" s="204">
        <f>AVERAGE(J46,O46,N46,M46,K46)</f>
        <v>581.6894</v>
      </c>
      <c r="P104" s="204">
        <f>AVERAGE(K46,P46,O46,N46,M46)</f>
        <v>599.0582</v>
      </c>
      <c r="Q104" s="216">
        <f>AVERAGE(K46,P46,O46,N46,M46)</f>
        <v>599.0582</v>
      </c>
      <c r="R104" s="204">
        <f>AVERAGE(M46,R46,P46,O46,N46)</f>
        <v>620.514</v>
      </c>
      <c r="S104" s="204">
        <f>AVERAGE(N46,S46,R46,P46,O46)</f>
        <v>640.2496</v>
      </c>
      <c r="T104" s="204">
        <f>AVERAGE(O46,T46,S46,R46,P46)</f>
        <v>656.635</v>
      </c>
      <c r="U104" s="204">
        <f>AVERAGE(P46,U46,T46,S46,R46)</f>
        <v>672.1818000000001</v>
      </c>
      <c r="V104" s="216">
        <f>AVERAGE(P46,U46,T46,S46,R46)</f>
        <v>672.1818000000001</v>
      </c>
      <c r="W104" s="204">
        <f>AVERAGE(R46,W46,U46,T46,S46)</f>
        <v>683.1482000000001</v>
      </c>
      <c r="X104" s="204">
        <f>AVERAGE(S46,X46,W46,U46,T46)</f>
        <v>689.70765</v>
      </c>
      <c r="Y104" s="204">
        <f>AVERAGE(T46,Y46,X46,W46,U46)</f>
        <v>691.61255</v>
      </c>
      <c r="Z104" s="204">
        <f>AVERAGE(U46,Z46,Y46,X46,W46)</f>
        <v>689.97175</v>
      </c>
      <c r="AA104" s="216">
        <f>AVERAGE(U46,Z46,Y46,X46,W46)</f>
        <v>689.97175</v>
      </c>
      <c r="AB104" s="204">
        <f>AVERAGE(W46,AB46,Z46,Y46,X46)</f>
        <v>681.09655</v>
      </c>
      <c r="AC104" s="204">
        <f>AVERAGE(X46,AC46,AB46,Z46,Y46)</f>
        <v>671.06455</v>
      </c>
      <c r="AD104" s="204">
        <f>AVERAGE(Y46,AD46,AC46,AB46,Z46)</f>
        <v>657.5923</v>
      </c>
      <c r="AE104" s="204">
        <f>AVERAGE(Z46,AE46,AD46,AC46,AB46)</f>
        <v>691.8385999999999</v>
      </c>
      <c r="AF104" s="216">
        <f>AVERAGE(Z46,AE46,AD46,AC46,AB46)</f>
        <v>691.8385999999999</v>
      </c>
      <c r="AG104" s="204">
        <f>AVERAGE(AB46,AG46,AE46,AD46,AC46)</f>
        <v>719.2926</v>
      </c>
      <c r="AH104" s="204">
        <f>AVERAGE(AC46,AG46,AE46,AD46,AH46+200)</f>
        <v>750.0416</v>
      </c>
      <c r="AI104" s="204">
        <f>AVERAGE(AD46,AE46,AG46,AH46+200,AI46+200)</f>
        <v>782.2144000000001</v>
      </c>
      <c r="AJ104" s="204">
        <f>AVERAGE(AE46,AG46,AH46+200,AI46+200,AJ46+200)</f>
        <v>820.4621999999999</v>
      </c>
      <c r="AK104" s="216">
        <f>AVERAGE(AE46,AG46,AH46+200,AI46+200,AJ46+200)</f>
        <v>820.4621999999999</v>
      </c>
      <c r="AL104" s="204">
        <f>AVERAGE(AG46,AH46+200,AI46+200,AJ46+200,AL46+200)</f>
        <v>819.3942</v>
      </c>
      <c r="AM104" s="204">
        <f>AVERAGE(AH46,AI46,AJ46,AL46,AM46)+200</f>
        <v>829.3280962</v>
      </c>
      <c r="AN104" s="204">
        <f>AVERAGE(AI46,AJ46,AL46,AM46,AN46)+200</f>
        <v>838.2284962</v>
      </c>
    </row>
    <row r="105" spans="1:40" s="195" customFormat="1" ht="16.2" thickBot="1">
      <c r="A105" s="84" t="s">
        <v>200</v>
      </c>
      <c r="B105" s="46"/>
      <c r="C105" s="211"/>
      <c r="D105" s="211"/>
      <c r="E105" s="211"/>
      <c r="F105" s="211"/>
      <c r="G105" s="216">
        <f>G64</f>
        <v>241.2</v>
      </c>
      <c r="H105" s="211">
        <f>AVERAGE(C64,D64,E64,F64,H64)</f>
        <v>241.871</v>
      </c>
      <c r="I105" s="211">
        <f>AVERAGE(D64,E64,F64,H64,I64)</f>
        <v>250.64100000000002</v>
      </c>
      <c r="J105" s="211">
        <f>AVERAGE(E64,F64,H64,I64,J64)</f>
        <v>244.94066666666666</v>
      </c>
      <c r="K105" s="211">
        <f>AVERAGE(F64,H64,I64,J64,K64)</f>
        <v>238.2785</v>
      </c>
      <c r="L105" s="216">
        <f>AVERAGE(F64,H64,I64,J64,K64)</f>
        <v>238.2785</v>
      </c>
      <c r="M105" s="211">
        <f>AVERAGE(H64,I64,J64,K64,M64)</f>
        <v>232.21999999999997</v>
      </c>
      <c r="N105" s="211">
        <f>AVERAGE(I64,J64,K64,M64,N64)</f>
        <v>221.4518</v>
      </c>
      <c r="O105" s="211">
        <f>AVERAGE(J64,K64,M64,N64,O64)</f>
        <v>206.263</v>
      </c>
      <c r="P105" s="211">
        <f>AVERAGE(K64,M64,N64,O64,P64)</f>
        <v>190.1814</v>
      </c>
      <c r="Q105" s="216">
        <f>AVERAGE(K64,M64,N64,O64,P64)</f>
        <v>190.1814</v>
      </c>
      <c r="R105" s="211">
        <f>AVERAGE(M64,N64,O64,P64,R64)</f>
        <v>171.64119999999994</v>
      </c>
      <c r="S105" s="211">
        <f>AVERAGE(N64,O64,P64,R64,S64)</f>
        <v>160.50899999999996</v>
      </c>
      <c r="T105" s="211">
        <f>AVERAGE(O64,P64,R64,S64,T64)</f>
        <v>154.25459999999995</v>
      </c>
      <c r="U105" s="211">
        <f>AVERAGE(P64,R64,S64,T64,U64)</f>
        <v>178.5256</v>
      </c>
      <c r="V105" s="216">
        <f>AVERAGE(P64,R64,S64,T64,U64)</f>
        <v>178.5256</v>
      </c>
      <c r="W105" s="211">
        <f>AVERAGE(R64,S64,T64,U64,W64)</f>
        <v>227.92759999999998</v>
      </c>
      <c r="X105" s="211">
        <f>AVERAGE(S64,T64,U64,W64,X64)</f>
        <v>295.7786</v>
      </c>
      <c r="Y105" s="211">
        <f>AVERAGE(T64,U64,W64,X64,Y64)</f>
        <v>369.01099999999997</v>
      </c>
      <c r="Z105" s="211">
        <f>AVERAGE(U64,W64,X64,Y64,Z64)</f>
        <v>440.201</v>
      </c>
      <c r="AA105" s="216">
        <f>AVERAGE(U64,W64,X64,Y64,Z64)</f>
        <v>440.201</v>
      </c>
      <c r="AB105" s="211">
        <f>AVERAGE(W64,X64,Y64,Z64,AB64)</f>
        <v>486.0161999999999</v>
      </c>
      <c r="AC105" s="211">
        <f>AVERAGE(X64,Y64,Z64,AB64,AC64)</f>
        <v>513.9934</v>
      </c>
      <c r="AD105" s="211">
        <f>AVERAGE(Y64,Z64,AB64,AC64,AD64)</f>
        <v>532.2719999999999</v>
      </c>
      <c r="AE105" s="211">
        <f>AVERAGE(Z64,AB64,AC64,AD64,AE64)</f>
        <v>462.2927999999999</v>
      </c>
      <c r="AF105" s="216">
        <f>AVERAGE(Z64,AB64,AC64,AD64,AE64)</f>
        <v>462.2927999999999</v>
      </c>
      <c r="AG105" s="211">
        <f>AVERAGE(AB64,AC64,AD64,AE64,AG64)</f>
        <v>405.22799999999995</v>
      </c>
      <c r="AH105" s="211">
        <f>AVERAGE(AC64,AD64,AE64,AG64,AH64)</f>
        <v>333.6676</v>
      </c>
      <c r="AI105" s="211">
        <f>AVERAGE(AD64,AE64,AG64,AH64,AI64)</f>
        <v>258.1008</v>
      </c>
      <c r="AJ105" s="211">
        <f>AVERAGE(AE64,AG64,AH64,AI64,AJ64)</f>
        <v>167.189</v>
      </c>
      <c r="AK105" s="216">
        <f>AVERAGE(AE64,AG64,AH64,AI64,AJ64)</f>
        <v>167.189</v>
      </c>
      <c r="AL105" s="211">
        <f>AVERAGE(AG64,AH64,AI64,AJ64,AL64)</f>
        <v>142.77400000000003</v>
      </c>
      <c r="AM105" s="211">
        <f>AVERAGE(AH64,AI64,AJ64,AL64,AM64)</f>
        <v>95.26460000000002</v>
      </c>
      <c r="AN105" s="211">
        <f>AVERAGE(AI64,AJ64,AL64,AM64,AN64)</f>
        <v>45.641200000000026</v>
      </c>
    </row>
    <row r="106" spans="1:40" s="195" customFormat="1" ht="15.6">
      <c r="A106" s="43" t="s">
        <v>196</v>
      </c>
      <c r="B106" s="24"/>
      <c r="C106" s="225"/>
      <c r="D106" s="225"/>
      <c r="E106" s="225"/>
      <c r="F106" s="225"/>
      <c r="G106" s="224">
        <f aca="true" t="shared" si="17" ref="G106:AN106">G103/(G104+G105)</f>
        <v>0.16460491881877887</v>
      </c>
      <c r="H106" s="225">
        <f t="shared" si="17"/>
        <v>0.1665547450260812</v>
      </c>
      <c r="I106" s="225">
        <f t="shared" si="17"/>
        <v>0.13844213332220523</v>
      </c>
      <c r="J106" s="225">
        <f t="shared" si="17"/>
        <v>0.11685445473738859</v>
      </c>
      <c r="K106" s="225">
        <f t="shared" si="17"/>
        <v>0.09155525144709431</v>
      </c>
      <c r="L106" s="224">
        <f t="shared" si="17"/>
        <v>0.09155525144709431</v>
      </c>
      <c r="M106" s="225">
        <f t="shared" si="17"/>
        <v>0.10103743512870615</v>
      </c>
      <c r="N106" s="225">
        <f t="shared" si="17"/>
        <v>0.13387198644888476</v>
      </c>
      <c r="O106" s="225">
        <f t="shared" si="17"/>
        <v>0.1627395258901426</v>
      </c>
      <c r="P106" s="225">
        <f t="shared" si="17"/>
        <v>0.1896103540673833</v>
      </c>
      <c r="Q106" s="224">
        <f t="shared" si="17"/>
        <v>0.1896103540673833</v>
      </c>
      <c r="R106" s="225">
        <f t="shared" si="17"/>
        <v>0.2152583231164802</v>
      </c>
      <c r="S106" s="225">
        <f t="shared" si="17"/>
        <v>0.23708768160591726</v>
      </c>
      <c r="T106" s="225">
        <f t="shared" si="17"/>
        <v>0.25536768507081603</v>
      </c>
      <c r="U106" s="225">
        <f t="shared" si="17"/>
        <v>0.24634439526445873</v>
      </c>
      <c r="V106" s="224">
        <f t="shared" si="17"/>
        <v>0.24634439526445873</v>
      </c>
      <c r="W106" s="225">
        <f t="shared" si="17"/>
        <v>0.2116003959275397</v>
      </c>
      <c r="X106" s="225">
        <f t="shared" si="17"/>
        <v>0.16202762849304087</v>
      </c>
      <c r="Y106" s="225">
        <f t="shared" si="17"/>
        <v>0.10247179595437042</v>
      </c>
      <c r="Z106" s="225">
        <f t="shared" si="17"/>
        <v>0.02877259250853464</v>
      </c>
      <c r="AA106" s="224">
        <f t="shared" si="17"/>
        <v>0.02877259250853464</v>
      </c>
      <c r="AB106" s="225">
        <f t="shared" si="17"/>
        <v>-0.006183635642743171</v>
      </c>
      <c r="AC106" s="225">
        <f t="shared" si="17"/>
        <v>-0.02979516740088534</v>
      </c>
      <c r="AD106" s="225">
        <f t="shared" si="17"/>
        <v>-0.04801303812544001</v>
      </c>
      <c r="AE106" s="225">
        <f t="shared" si="17"/>
        <v>-0.034787200140295994</v>
      </c>
      <c r="AF106" s="224">
        <f t="shared" si="17"/>
        <v>-0.034787200140295994</v>
      </c>
      <c r="AG106" s="225">
        <f t="shared" si="17"/>
        <v>-0.03544265885391518</v>
      </c>
      <c r="AH106" s="225">
        <f t="shared" si="17"/>
        <v>-0.010835932739151816</v>
      </c>
      <c r="AI106" s="225">
        <f t="shared" si="17"/>
        <v>0.004737987102370514</v>
      </c>
      <c r="AJ106" s="225">
        <f t="shared" si="17"/>
        <v>0.008316701280776048</v>
      </c>
      <c r="AK106" s="224">
        <f t="shared" si="17"/>
        <v>0.008316701280776048</v>
      </c>
      <c r="AL106" s="225">
        <f t="shared" si="17"/>
        <v>0.04483623549396043</v>
      </c>
      <c r="AM106" s="225">
        <f t="shared" si="17"/>
        <v>0.07319688796823531</v>
      </c>
      <c r="AN106" s="225">
        <f t="shared" si="17"/>
        <v>0.10606767083774583</v>
      </c>
    </row>
  </sheetData>
  <printOptions/>
  <pageMargins left="0.7" right="0.7" top="0.75" bottom="0.75" header="0.3" footer="0.3"/>
  <pageSetup horizontalDpi="600" verticalDpi="600" orientation="portrait" paperSize="9" r:id="rId3"/>
  <ignoredErrors>
    <ignoredError sqref="G74:V74 X74:AA74 P9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Valdés Pombo, Alberto</cp:lastModifiedBy>
  <cp:lastPrinted>2022-10-10T14:49:24Z</cp:lastPrinted>
  <dcterms:created xsi:type="dcterms:W3CDTF">2016-03-15T12:06:58Z</dcterms:created>
  <dcterms:modified xsi:type="dcterms:W3CDTF">2022-11-17T09:31:48Z</dcterms:modified>
  <cp:category/>
  <cp:version/>
  <cp:contentType/>
  <cp:contentStatus/>
</cp:coreProperties>
</file>