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6640" tabRatio="948" firstSheet="1" activeTab="1"/>
  </bookViews>
  <sheets>
    <sheet name="Vs.Consenso" sheetId="38" state="hidden" r:id="rId1"/>
    <sheet name="WEB PULP" sheetId="33" r:id="rId2"/>
    <sheet name="WEB RENEWABLES" sheetId="34" r:id="rId3"/>
    <sheet name="WEB CONSOLIDATED" sheetId="35" r:id="rId4"/>
  </sheets>
  <externalReferences>
    <externalReference r:id="rId7"/>
  </externalReferences>
  <definedNames>
    <definedName name="_xlnm.Print_Area" localSheetId="0">'Vs.Consenso'!$B$3:$H$42</definedName>
    <definedName name="CashFlows">'[1]Reference'!$G$20:$G$24</definedName>
    <definedName name="Covenants">'[1]Reference'!$G$6:$G$7</definedName>
    <definedName name="Currencies">'[1]Reference'!$G$32:$G$73</definedName>
    <definedName name="end">#REF!</definedName>
    <definedName name="Headroom">'[1]Reference'!$G$10:$G$17</definedName>
    <definedName name="Months">'[1]Reference'!$G$77:$G$88</definedName>
    <definedName name="st">#REF!</definedName>
    <definedName name="Unit">'[1]Reference'!$G$27:$G$29</definedName>
    <definedName name="Years">'[1]Reference'!$G$91:$G$108</definedName>
  </definedNames>
  <calcPr calcId="152511"/>
</workbook>
</file>

<file path=xl/sharedStrings.xml><?xml version="1.0" encoding="utf-8"?>
<sst xmlns="http://schemas.openxmlformats.org/spreadsheetml/2006/main" count="461" uniqueCount="300">
  <si>
    <t>∆%</t>
  </si>
  <si>
    <t>4T15</t>
  </si>
  <si>
    <t>Importe neto de la cifra de negocios</t>
  </si>
  <si>
    <t>EBIT</t>
  </si>
  <si>
    <t>Agotamiento forestal</t>
  </si>
  <si>
    <t>1T16</t>
  </si>
  <si>
    <t>1T15</t>
  </si>
  <si>
    <t>Beneficio Neto</t>
  </si>
  <si>
    <t>Datos en Mn€</t>
  </si>
  <si>
    <t>Otros resultados financieros</t>
  </si>
  <si>
    <t>Impuestos sobre beneficios</t>
  </si>
  <si>
    <t>Resultado antes de impuestos</t>
  </si>
  <si>
    <t>Flujo de caja de explotación</t>
  </si>
  <si>
    <t>Flujo de caja de inversión</t>
  </si>
  <si>
    <t>Efectivo y equivalentes</t>
  </si>
  <si>
    <t>Inversiones financieras temporales</t>
  </si>
  <si>
    <t>Otros gastos de explotación</t>
  </si>
  <si>
    <t>Otros ingresos</t>
  </si>
  <si>
    <t>Amortización</t>
  </si>
  <si>
    <t>Deterioro y resultado por enajenaciones de inmovilizado</t>
  </si>
  <si>
    <t>Gastos de personal</t>
  </si>
  <si>
    <t>Gasto financiero neto</t>
  </si>
  <si>
    <t>Deuda financiera a largo plazo</t>
  </si>
  <si>
    <t>Margen EBITDA</t>
  </si>
  <si>
    <t>Margen EBIT</t>
  </si>
  <si>
    <t>Inmovilizado material</t>
  </si>
  <si>
    <t>Inmovilizado inmaterial</t>
  </si>
  <si>
    <t>Participaciones a largo plazo en empresas del Grupo</t>
  </si>
  <si>
    <t>Préstamos a largo plazo con empresas del Grupo</t>
  </si>
  <si>
    <t>Existencias</t>
  </si>
  <si>
    <t>Deudores comerciales y otras cuentas a cobrar</t>
  </si>
  <si>
    <t>Otros activos corrientes</t>
  </si>
  <si>
    <t>TOTAL ACTIVO</t>
  </si>
  <si>
    <t>EBITDA</t>
  </si>
  <si>
    <t>Activos biológicos</t>
  </si>
  <si>
    <t>Activos por impuestos diferidos</t>
  </si>
  <si>
    <t>Activos financieros no corrientes</t>
  </si>
  <si>
    <t>Patrimonio neto</t>
  </si>
  <si>
    <t>Derivados de cobertura</t>
  </si>
  <si>
    <t>Pasivos por impuestos diferidos</t>
  </si>
  <si>
    <t>Provisiones para riesgos y gastos</t>
  </si>
  <si>
    <t>Otros pasivos no corrientes</t>
  </si>
  <si>
    <t>Pasivos no corrientes</t>
  </si>
  <si>
    <t>Activos no corrientes</t>
  </si>
  <si>
    <t>Activos corrientes</t>
  </si>
  <si>
    <t>Pasivos vincualdos con activos mantenidos para la venta</t>
  </si>
  <si>
    <t>Deuda financiera a corto plazo</t>
  </si>
  <si>
    <t>Acreedores comerciales y otras deudas</t>
  </si>
  <si>
    <t>Pasivos corrientes</t>
  </si>
  <si>
    <t>TOTAL PASIVO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</si>
  <si>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</si>
  <si>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</si>
  <si>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</si>
  <si>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</si>
  <si>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</si>
  <si>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</si>
  <si>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</si>
  <si>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</si>
  <si>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</si>
  <si>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</si>
  <si>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</si>
  <si>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Activos materiales y biológicos</t>
  </si>
  <si>
    <t xml:space="preserve">   Activos inmateriales</t>
  </si>
  <si>
    <t xml:space="preserve">   Otros activos financieros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</si>
  <si>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</si>
  <si>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</si>
  <si>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</si>
  <si>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</si>
  <si>
    <t>Impuesto sobre beneficios</t>
  </si>
  <si>
    <t>Pulp sales (t)</t>
  </si>
  <si>
    <t xml:space="preserve">   Cash cost (€/t)</t>
  </si>
  <si>
    <t>Energy sales (MWh)</t>
  </si>
  <si>
    <t xml:space="preserve">Total net revenue </t>
  </si>
  <si>
    <t>BHKP (USD/t) average price</t>
  </si>
  <si>
    <t>Average exchange rate (USD/€)</t>
  </si>
  <si>
    <t>BHKP (€/t) average price</t>
  </si>
  <si>
    <t>Figures in €/t</t>
  </si>
  <si>
    <t>Wood cost</t>
  </si>
  <si>
    <t>Overheads</t>
  </si>
  <si>
    <t>EBITDA margin</t>
  </si>
  <si>
    <t>EBIT margin</t>
  </si>
  <si>
    <t>Other financial results</t>
  </si>
  <si>
    <t>Profit before tax</t>
  </si>
  <si>
    <t>Income tax</t>
  </si>
  <si>
    <t>Change in working capital</t>
  </si>
  <si>
    <t>Income tax received/(paid)</t>
  </si>
  <si>
    <t>Net cash flow from operating activities</t>
  </si>
  <si>
    <t>Inventories</t>
  </si>
  <si>
    <t>Trade and other receivables</t>
  </si>
  <si>
    <t>Current financial and other assets</t>
  </si>
  <si>
    <t>Trade and other payables</t>
  </si>
  <si>
    <t>Efficiency and expansion capex</t>
  </si>
  <si>
    <t>Disposals</t>
  </si>
  <si>
    <t>Investments</t>
  </si>
  <si>
    <t>Net cash flow from investing activities</t>
  </si>
  <si>
    <t>Gross financial debt</t>
  </si>
  <si>
    <t>Cash and cash equivalents</t>
  </si>
  <si>
    <t>Short-term financial investments</t>
  </si>
  <si>
    <t>Average pool price (€/MWh)</t>
  </si>
  <si>
    <t>Other income</t>
  </si>
  <si>
    <t>Other operating expenses</t>
  </si>
  <si>
    <t>Personnel expenses</t>
  </si>
  <si>
    <t>Intangible assets</t>
  </si>
  <si>
    <t>Property, plant and equipment</t>
  </si>
  <si>
    <t>Biological assets</t>
  </si>
  <si>
    <t>Total current assets</t>
  </si>
  <si>
    <t>TOTAL ASSETS</t>
  </si>
  <si>
    <t xml:space="preserve">Equity </t>
  </si>
  <si>
    <t>Other current assets</t>
  </si>
  <si>
    <t xml:space="preserve">Cash and cash equivalents </t>
  </si>
  <si>
    <t>Hedging derivatives</t>
  </si>
  <si>
    <t>Non-current borrowings</t>
  </si>
  <si>
    <t>Other non-current liabilities</t>
  </si>
  <si>
    <t>Total non-current liabilities</t>
  </si>
  <si>
    <t>Total current liabilities</t>
  </si>
  <si>
    <t>TOTAL EQUITY AND LIABILITIES</t>
  </si>
  <si>
    <t>Current derivatives</t>
  </si>
  <si>
    <t>Non-current derivatives</t>
  </si>
  <si>
    <t>Current borrowings</t>
  </si>
  <si>
    <t>Non-current provisions</t>
  </si>
  <si>
    <t>Current provisions</t>
  </si>
  <si>
    <t>Non-current financial assets</t>
  </si>
  <si>
    <t>Liabilities linked to non-current assets held for sale</t>
  </si>
  <si>
    <t>Consolidated profit/(loss) for the period before tax</t>
  </si>
  <si>
    <t xml:space="preserve">   Government grants taken to income</t>
  </si>
  <si>
    <t xml:space="preserve">   Impairment of gains/(losses) on disposals intangible assets </t>
  </si>
  <si>
    <t xml:space="preserve">   Changes in provisions and other deferred expense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</si>
  <si>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</si>
  <si>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</si>
  <si>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</si>
  <si>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</si>
  <si>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</si>
  <si>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</si>
  <si>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Cobros/(Pagos) por impuesto sobre beneficios</t>
  </si>
  <si>
    <t xml:space="preserve">   Interest paid</t>
  </si>
  <si>
    <t>Net increase/(decrease) in cash and cash equivalents</t>
  </si>
  <si>
    <t xml:space="preserve">Dividends payments </t>
  </si>
  <si>
    <t>Buyback/(disposal) of own equity instruments</t>
  </si>
  <si>
    <t>Proceeds from and repayments of financial liabilities</t>
  </si>
  <si>
    <t>Other financial assets</t>
  </si>
  <si>
    <t xml:space="preserve">   Efficiency and expansion capex</t>
  </si>
  <si>
    <t>Otros flujos de efectivo de las actividades de explotación</t>
  </si>
  <si>
    <t>Other cash flows from operating activities</t>
  </si>
  <si>
    <t>Pulp production (t)</t>
  </si>
  <si>
    <t xml:space="preserve">   Navia pulp production</t>
  </si>
  <si>
    <t xml:space="preserve">   Pontevedra pulp production</t>
  </si>
  <si>
    <t>2T15</t>
  </si>
  <si>
    <t>3T15</t>
  </si>
  <si>
    <t>Maintenance capex</t>
  </si>
  <si>
    <t xml:space="preserve">   Ventas de celulosa (t)</t>
  </si>
  <si>
    <t>Precio medio BHKP (USD/t)</t>
  </si>
  <si>
    <t xml:space="preserve">   Maintenance capex</t>
  </si>
  <si>
    <t xml:space="preserve">   Financial investments</t>
  </si>
  <si>
    <t>CONSOLIDADO</t>
  </si>
  <si>
    <t>Total cash cost</t>
  </si>
  <si>
    <t xml:space="preserve"> </t>
  </si>
  <si>
    <t>Conversion costs</t>
  </si>
  <si>
    <t xml:space="preserve">   Navia energy sales</t>
  </si>
  <si>
    <t xml:space="preserve">   Pontevedra energy sales</t>
  </si>
  <si>
    <t>Energy sales linked to the pulp process (MWh)</t>
  </si>
  <si>
    <t>Financial investments</t>
  </si>
  <si>
    <t>Impairment of and gains/(losses) on fixed-asset disposals</t>
  </si>
  <si>
    <t xml:space="preserve">Non cash expenses / (incomes) </t>
  </si>
  <si>
    <t>P&amp;G</t>
  </si>
  <si>
    <t>BALANCE</t>
  </si>
  <si>
    <t>FLUJO DE CAJA</t>
  </si>
  <si>
    <t>2T16</t>
  </si>
  <si>
    <t>3T16</t>
  </si>
  <si>
    <t>4T16</t>
  </si>
  <si>
    <t>CASH COST</t>
  </si>
  <si>
    <t xml:space="preserve">P&amp;G </t>
  </si>
  <si>
    <t>CASH FLOW</t>
  </si>
  <si>
    <t>Resultado operaciones de cobertura</t>
  </si>
  <si>
    <t>Free cash flow</t>
  </si>
  <si>
    <t xml:space="preserve">   Ventas de energía negocio de Energía (MWh)</t>
  </si>
  <si>
    <t xml:space="preserve">Flujo de caja libre </t>
  </si>
  <si>
    <t>Flujo de caja libre</t>
  </si>
  <si>
    <t>1T17</t>
  </si>
  <si>
    <t>Resultado Socios Externos</t>
  </si>
  <si>
    <t>Beneficio Neto Atribuible</t>
  </si>
  <si>
    <t>Non-controlling interests</t>
  </si>
  <si>
    <t>Atributable Net Income</t>
  </si>
  <si>
    <t>Net Income</t>
  </si>
  <si>
    <t xml:space="preserve">   Precio medio de venta de celulosa (€ / t)</t>
  </si>
  <si>
    <t>2T17</t>
  </si>
  <si>
    <t>3T17</t>
  </si>
  <si>
    <t>Beneficio Neto por Acción (BPA)</t>
  </si>
  <si>
    <t>Earnings per Share (EPS)</t>
  </si>
  <si>
    <t>4T17</t>
  </si>
  <si>
    <t>1T18</t>
  </si>
  <si>
    <t>Cobros / (pagos) por instrumentos de patrimonio</t>
  </si>
  <si>
    <t xml:space="preserve">   Otros cobros / (Pagos)</t>
  </si>
  <si>
    <t>Income tax received / (paid)</t>
  </si>
  <si>
    <t>2T18</t>
  </si>
  <si>
    <t>P&amp;L</t>
  </si>
  <si>
    <t>BALANCE SHEET</t>
  </si>
  <si>
    <t>CASH FLOW STATEMENT</t>
  </si>
  <si>
    <t>MARKET FIGURES</t>
  </si>
  <si>
    <t>PULP ACTIVITY</t>
  </si>
  <si>
    <t>FORESTRY ACTIVITY</t>
  </si>
  <si>
    <t>WORKING CAPITAL</t>
  </si>
  <si>
    <t>CAPEX</t>
  </si>
  <si>
    <t>NET FINANCIAL DEBT</t>
  </si>
  <si>
    <t>MARKET PRICES</t>
  </si>
  <si>
    <t>INDEPENDENT BIOMASS</t>
  </si>
  <si>
    <t>3T18</t>
  </si>
  <si>
    <t xml:space="preserve">    Dividends received</t>
  </si>
  <si>
    <t>Otros resultados no ordinarios de las operaciones</t>
  </si>
  <si>
    <t xml:space="preserve">   Cobros de dividendos </t>
  </si>
  <si>
    <t>4T18</t>
  </si>
  <si>
    <t xml:space="preserve">   Pagos financieros netos</t>
  </si>
  <si>
    <t>Other collections / (payments)</t>
  </si>
  <si>
    <t>Financial and other current assets</t>
  </si>
  <si>
    <t>1T19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</si>
  <si>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</si>
  <si>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</si>
  <si>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</si>
  <si>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</si>
  <si>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</si>
  <si>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</si>
  <si>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>Financial liabilities related to lease contracts</t>
  </si>
  <si>
    <t xml:space="preserve">Total revenue </t>
  </si>
  <si>
    <t>Net finance cost</t>
  </si>
  <si>
    <t>Average sales price (€/t)</t>
  </si>
  <si>
    <t>Pulp sales revenue (€ m)</t>
  </si>
  <si>
    <t>Sales and logistic costs</t>
  </si>
  <si>
    <t>Forestry and other revenue (m €)</t>
  </si>
  <si>
    <t>Depreciation and amortisation</t>
  </si>
  <si>
    <t>Depletion of forestry reserves</t>
  </si>
  <si>
    <t>Other non-recurring gains/(losses)</t>
  </si>
  <si>
    <t xml:space="preserve">Non cash expenses / (income) </t>
  </si>
  <si>
    <t>Net interest received / (paid)</t>
  </si>
  <si>
    <t>Net cash flow used in investing activities</t>
  </si>
  <si>
    <t>Non-current financial debt</t>
  </si>
  <si>
    <t>Current financial debt</t>
  </si>
  <si>
    <t>Non-current lease contracts</t>
  </si>
  <si>
    <t>Current lease contracts</t>
  </si>
  <si>
    <t>Net financial debt Pulp business</t>
  </si>
  <si>
    <t xml:space="preserve">   Ciudad Real 50 MW - Solar thermal plant</t>
  </si>
  <si>
    <t>Remuneration for investment (€ m)</t>
  </si>
  <si>
    <t>Figures in € m</t>
  </si>
  <si>
    <t>Other finance income/(cost)</t>
  </si>
  <si>
    <t>Other non-ordinary operating gains/(losses)</t>
  </si>
  <si>
    <t>Other finance income/(costs)</t>
  </si>
  <si>
    <t xml:space="preserve">Non-current investments in Group companies </t>
  </si>
  <si>
    <t xml:space="preserve">Non-current borrowings to Group companies </t>
  </si>
  <si>
    <t>Deferred tax assets</t>
  </si>
  <si>
    <t>Total non-current assets</t>
  </si>
  <si>
    <t>Trade and other accounts receivable</t>
  </si>
  <si>
    <t>Current financial investments</t>
  </si>
  <si>
    <t>Deferred tax liabilities</t>
  </si>
  <si>
    <t>Trade and other account payable</t>
  </si>
  <si>
    <t xml:space="preserve">   Depreciation and amortisation</t>
  </si>
  <si>
    <t>Net cash flow from/ (used in) financing activities</t>
  </si>
  <si>
    <t>Revenues from energy sales linked to pulp (€ m)</t>
  </si>
  <si>
    <t>Revenue (€ m)</t>
  </si>
  <si>
    <t>Net financial debt Renewable Energy business</t>
  </si>
  <si>
    <t>2T19</t>
  </si>
  <si>
    <t>3T19</t>
  </si>
  <si>
    <t>Average sales price - Pool + Collar + Ro (€/MWh)</t>
  </si>
  <si>
    <t>Average selling price - Pool + Collar + Ro (€/MWh)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</si>
  <si>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</si>
  <si>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</si>
  <si>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</si>
  <si>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</si>
  <si>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</si>
  <si>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</si>
  <si>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</si>
  <si>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</si>
  <si>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</si>
  <si>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</si>
  <si>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</si>
  <si>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</si>
  <si>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</si>
  <si>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</si>
  <si>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</si>
  <si>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</si>
  <si>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</si>
  <si>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</si>
  <si>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</si>
  <si>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</si>
  <si>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</si>
  <si>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>Aprovisionamientos y variación de existencias</t>
  </si>
  <si>
    <t xml:space="preserve">   Resultado financiero neto</t>
  </si>
  <si>
    <t xml:space="preserve">   Net finance result</t>
  </si>
  <si>
    <t>Cost of sales and change in inventories of finished products</t>
  </si>
  <si>
    <t>Foreign exchange hedging operations results</t>
  </si>
  <si>
    <t>1T20</t>
  </si>
  <si>
    <t xml:space="preserve">   Collar regulatorio</t>
  </si>
  <si>
    <t xml:space="preserve">   Regulatory collar</t>
  </si>
  <si>
    <t>2T20</t>
  </si>
  <si>
    <t>3T20</t>
  </si>
  <si>
    <t xml:space="preserve">    Income tax received/(paid)</t>
  </si>
  <si>
    <t xml:space="preserve">    Other collections/(payments)</t>
  </si>
  <si>
    <t xml:space="preserve">   Cobros por desinversiones </t>
  </si>
  <si>
    <t>4T20</t>
  </si>
  <si>
    <t>Deudas a largo plazo con EEGG y asociadas</t>
  </si>
  <si>
    <t>Non-current loans to Group companies and associates</t>
  </si>
  <si>
    <t>Sustainability and other capex</t>
  </si>
  <si>
    <t xml:space="preserve">   Sustainability and other 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</si>
</sst>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_);\(#,##0.0\);\-"/>
    <numFmt numFmtId="170" formatCode="#,##0.0"/>
    <numFmt numFmtId="171" formatCode="0.0"/>
    <numFmt numFmtId="172" formatCode="#,##0_);\(#,##0\);\-"/>
    <numFmt numFmtId="173" formatCode="#,##0.00_);\(#,##0.00\);\-"/>
    <numFmt numFmtId="174" formatCode="0.0%;\(0.0%\);\-"/>
    <numFmt numFmtId="175" formatCode="0.0\ \p\.\p\.;\(0.0\)\ \p\.\p\."/>
    <numFmt numFmtId="176" formatCode="#,##0.000"/>
    <numFmt numFmtId="178" formatCode="#,##0.00_);\(#,##0.00\)"/>
    <numFmt numFmtId="184" formatCode="0.0%"/>
    <numFmt numFmtId="187" formatCode="0.000"/>
    <numFmt numFmtId="192" formatCode="_(* #,##0.0_);_(* \(#,##0.0\);_(* &quot;-&quot;??_);_(@_)"/>
    <numFmt numFmtId="193" formatCode="#,##0_)"/>
    <numFmt numFmtId="194" formatCode="###0.00_)"/>
    <numFmt numFmtId="195" formatCode="0.0_W"/>
    <numFmt numFmtId="196" formatCode="#,##0\ \ ;\(#,##0\)\ \ "/>
    <numFmt numFmtId="197" formatCode="0.000000"/>
    <numFmt numFmtId="198" formatCode="_-* #,##0.00\ [$€]_-;\-* #,##0.00\ [$€]_-;_-* &quot;-&quot;??\ [$€]_-;_-@_-"/>
    <numFmt numFmtId="199" formatCode="#."/>
    <numFmt numFmtId="200" formatCode="_-* #,##0.00_-;\-* #,##0.00_-;_-* &quot;-&quot;??_-;_-@_-"/>
    <numFmt numFmtId="201" formatCode="_(&quot;$&quot;* #,##0.00_);_(&quot;$&quot;* \(#,##0.00\);_(&quot;$&quot;* &quot;-&quot;??_);_(@_)"/>
    <numFmt numFmtId="202" formatCode="#,##0.0\ %;\(#,##0.0\ %\);\-\ \%"/>
    <numFmt numFmtId="203" formatCode="#,##0.0;\(#,##0.0\);\-"/>
    <numFmt numFmtId="204" formatCode="_-* #,##0\ _p_t_a_-;\-* #,##0\ _p_t_a_-;_-* &quot;-&quot;\ _p_t_a_-;_-@_-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SWISS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/>
      <right/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/>
      <top/>
      <bottom/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thin"/>
      <bottom/>
    </border>
  </borders>
  <cellStyleXfs count="19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165" fontId="40" fillId="0" borderId="0" applyFont="0" applyFill="0" applyBorder="0">
      <alignment horizontal="right" vertical="center"/>
      <protection locked="0"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37" fillId="28" borderId="2" applyNumberFormat="0" applyAlignment="0" applyProtection="0"/>
    <xf numFmtId="0" fontId="42" fillId="29" borderId="3" applyNumberFormat="0" applyAlignment="0" applyProtection="0"/>
    <xf numFmtId="0" fontId="43" fillId="0" borderId="0">
      <alignment horizontal="center" vertical="center" wrapText="1"/>
      <protection/>
    </xf>
    <xf numFmtId="3" fontId="1" fillId="0" borderId="0" applyFont="0" applyFill="0" applyBorder="0" applyAlignment="0" applyProtection="0"/>
    <xf numFmtId="0" fontId="44" fillId="0" borderId="0">
      <alignment horizontal="left" vertical="center" wrapText="1"/>
      <protection/>
    </xf>
    <xf numFmtId="192" fontId="1" fillId="0" borderId="0" applyFont="0" applyFill="0" applyBorder="0" applyAlignment="0" applyProtection="0"/>
    <xf numFmtId="3" fontId="45" fillId="0" borderId="4">
      <alignment/>
      <protection/>
    </xf>
    <xf numFmtId="193" fontId="45" fillId="0" borderId="4">
      <alignment horizontal="right" vertical="center"/>
      <protection/>
    </xf>
    <xf numFmtId="49" fontId="46" fillId="0" borderId="4">
      <alignment horizontal="left" vertical="center"/>
      <protection/>
    </xf>
    <xf numFmtId="0" fontId="47" fillId="0" borderId="4" applyNumberFormat="0" applyFill="0">
      <alignment horizontal="right"/>
      <protection/>
    </xf>
    <xf numFmtId="195" fontId="47" fillId="0" borderId="4">
      <alignment horizontal="right"/>
      <protection/>
    </xf>
    <xf numFmtId="0" fontId="1" fillId="0" borderId="0" applyFont="0" applyFill="0" applyBorder="0" applyAlignment="0" applyProtection="0"/>
    <xf numFmtId="165" fontId="48" fillId="30" borderId="5" applyProtection="0">
      <alignment vertical="center"/>
    </xf>
    <xf numFmtId="165" fontId="49" fillId="31" borderId="5">
      <alignment horizontal="left" vertical="center" indent="1"/>
      <protection locked="0"/>
    </xf>
    <xf numFmtId="196" fontId="1" fillId="0" borderId="0">
      <alignment/>
      <protection/>
    </xf>
    <xf numFmtId="197" fontId="1" fillId="0" borderId="0">
      <alignment horizontal="left" wrapText="1"/>
      <protection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99" fontId="50" fillId="0" borderId="0">
      <alignment/>
      <protection locked="0"/>
    </xf>
    <xf numFmtId="199" fontId="50" fillId="0" borderId="0">
      <alignment/>
      <protection locked="0"/>
    </xf>
    <xf numFmtId="199" fontId="50" fillId="0" borderId="0">
      <alignment/>
      <protection locked="0"/>
    </xf>
    <xf numFmtId="199" fontId="50" fillId="0" borderId="0">
      <alignment/>
      <protection locked="0"/>
    </xf>
    <xf numFmtId="199" fontId="50" fillId="0" borderId="0">
      <alignment/>
      <protection locked="0"/>
    </xf>
    <xf numFmtId="199" fontId="50" fillId="0" borderId="0">
      <alignment/>
      <protection locked="0"/>
    </xf>
    <xf numFmtId="199" fontId="50" fillId="0" borderId="0">
      <alignment/>
      <protection locked="0"/>
    </xf>
    <xf numFmtId="2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6" fillId="0" borderId="10" applyNumberFormat="0" applyFill="0" applyAlignment="0" applyProtection="0"/>
    <xf numFmtId="0" fontId="33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">
      <alignment horizontal="left"/>
      <protection/>
    </xf>
    <xf numFmtId="0" fontId="57" fillId="0" borderId="12">
      <alignment horizontal="right" vertical="center"/>
      <protection/>
    </xf>
    <xf numFmtId="0" fontId="58" fillId="0" borderId="4">
      <alignment horizontal="left" vertical="center"/>
      <protection/>
    </xf>
    <xf numFmtId="0" fontId="47" fillId="0" borderId="4">
      <alignment horizontal="left" vertical="center"/>
      <protection/>
    </xf>
    <xf numFmtId="0" fontId="59" fillId="0" borderId="4">
      <alignment horizontal="left"/>
      <protection/>
    </xf>
    <xf numFmtId="0" fontId="59" fillId="33" borderId="0">
      <alignment horizontal="centerContinuous" wrapText="1"/>
      <protection/>
    </xf>
    <xf numFmtId="49" fontId="59" fillId="33" borderId="13">
      <alignment horizontal="left" vertical="center"/>
      <protection/>
    </xf>
    <xf numFmtId="0" fontId="59" fillId="33" borderId="0">
      <alignment horizontal="centerContinuous" vertical="center" wrapText="1"/>
      <protection/>
    </xf>
    <xf numFmtId="0" fontId="60" fillId="0" borderId="0" applyNumberFormat="0" applyFill="0" applyBorder="0">
      <alignment/>
      <protection locked="0"/>
    </xf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2" fillId="0" borderId="14" applyNumberFormat="0" applyFill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35" fillId="36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36" fillId="28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66" fillId="0" borderId="0" applyFont="0" applyFill="0" applyBorder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66" fillId="0" borderId="0" applyFont="0" applyFill="0" applyBorder="0" applyProtection="0">
      <alignment vertical="center"/>
    </xf>
    <xf numFmtId="3" fontId="45" fillId="0" borderId="0">
      <alignment horizontal="left" vertical="center"/>
      <protection/>
    </xf>
    <xf numFmtId="0" fontId="43" fillId="0" borderId="0">
      <alignment horizontal="left" vertical="center"/>
      <protection/>
    </xf>
    <xf numFmtId="204" fontId="1" fillId="0" borderId="0" applyFont="0" applyFill="0" applyBorder="0" applyAlignment="0" applyProtection="0"/>
    <xf numFmtId="0" fontId="73" fillId="0" borderId="0">
      <alignment horizontal="right"/>
      <protection/>
    </xf>
    <xf numFmtId="49" fontId="73" fillId="0" borderId="0">
      <alignment horizontal="center"/>
      <protection/>
    </xf>
    <xf numFmtId="0" fontId="46" fillId="0" borderId="0">
      <alignment horizontal="right"/>
      <protection/>
    </xf>
    <xf numFmtId="0" fontId="73" fillId="0" borderId="0">
      <alignment horizontal="left"/>
      <protection/>
    </xf>
    <xf numFmtId="49" fontId="45" fillId="0" borderId="0">
      <alignment horizontal="left" vertical="center"/>
      <protection/>
    </xf>
    <xf numFmtId="49" fontId="46" fillId="0" borderId="4">
      <alignment horizontal="left" vertical="center"/>
      <protection/>
    </xf>
    <xf numFmtId="49" fontId="43" fillId="0" borderId="4" applyFill="0">
      <alignment horizontal="left" vertical="center"/>
      <protection/>
    </xf>
    <xf numFmtId="49" fontId="46" fillId="0" borderId="4">
      <alignment horizontal="left"/>
      <protection/>
    </xf>
    <xf numFmtId="0" fontId="45" fillId="0" borderId="0" applyNumberFormat="0">
      <alignment horizontal="right"/>
      <protection/>
    </xf>
    <xf numFmtId="0" fontId="57" fillId="39" borderId="0">
      <alignment horizontal="centerContinuous" vertical="center" wrapText="1"/>
      <protection/>
    </xf>
    <xf numFmtId="0" fontId="57" fillId="0" borderId="19">
      <alignment horizontal="left" vertical="center"/>
      <protection/>
    </xf>
    <xf numFmtId="0" fontId="74" fillId="0" borderId="0">
      <alignment horizontal="left" vertical="top"/>
      <protection/>
    </xf>
    <xf numFmtId="0" fontId="75" fillId="0" borderId="0" applyNumberFormat="0" applyFill="0" applyBorder="0" applyAlignment="0" applyProtection="0"/>
    <xf numFmtId="0" fontId="59" fillId="0" borderId="0">
      <alignment horizontal="left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74" fillId="0" borderId="0">
      <alignment horizontal="left" vertical="top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39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5" fillId="0" borderId="21" applyNumberFormat="0" applyFill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9" fontId="45" fillId="0" borderId="4">
      <alignment horizontal="left"/>
      <protection/>
    </xf>
    <xf numFmtId="0" fontId="57" fillId="0" borderId="12">
      <alignment horizontal="left"/>
      <protection/>
    </xf>
    <xf numFmtId="0" fontId="59" fillId="0" borderId="0">
      <alignment horizontal="left" vertical="center"/>
      <protection/>
    </xf>
    <xf numFmtId="49" fontId="73" fillId="0" borderId="4">
      <alignment horizontal="left"/>
      <protection/>
    </xf>
  </cellStyleXfs>
  <cellXfs count="250">
    <xf numFmtId="0" fontId="0" fillId="0" borderId="0" xfId="0"/>
    <xf numFmtId="0" fontId="4" fillId="0" borderId="0" xfId="21" applyFont="1" applyFill="1" applyAlignment="1">
      <alignment horizontal="left"/>
      <protection/>
    </xf>
    <xf numFmtId="0" fontId="4" fillId="0" borderId="22" xfId="21" applyFont="1" applyFill="1" applyBorder="1" applyAlignment="1">
      <alignment horizontal="center"/>
      <protection/>
    </xf>
    <xf numFmtId="0" fontId="3" fillId="0" borderId="22" xfId="21" applyFont="1" applyFill="1" applyBorder="1" applyAlignment="1">
      <alignment horizontal="center"/>
      <protection/>
    </xf>
    <xf numFmtId="0" fontId="4" fillId="0" borderId="23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1" fontId="0" fillId="0" borderId="0" xfId="0" applyNumberFormat="1"/>
    <xf numFmtId="0" fontId="0" fillId="0" borderId="0" xfId="0" applyFill="1"/>
    <xf numFmtId="171" fontId="0" fillId="0" borderId="0" xfId="0" applyNumberFormat="1"/>
    <xf numFmtId="17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3" xfId="21" applyFont="1" applyFill="1" applyBorder="1" applyAlignment="1">
      <alignment horizontal="left"/>
      <protection/>
    </xf>
    <xf numFmtId="0" fontId="19" fillId="0" borderId="22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21" applyFont="1" applyFill="1" applyBorder="1" applyAlignment="1">
      <alignment/>
      <protection/>
    </xf>
    <xf numFmtId="165" fontId="4" fillId="0" borderId="0" xfId="21" applyNumberFormat="1" applyFont="1" applyFill="1" applyAlignment="1">
      <alignment horizontal="center"/>
      <protection/>
    </xf>
    <xf numFmtId="173" fontId="4" fillId="0" borderId="0" xfId="21" applyNumberFormat="1" applyFont="1" applyFill="1" applyAlignment="1">
      <alignment horizontal="center"/>
      <protection/>
    </xf>
    <xf numFmtId="165" fontId="4" fillId="0" borderId="23" xfId="21" applyNumberFormat="1" applyFont="1" applyFill="1" applyBorder="1" applyAlignment="1">
      <alignment horizontal="center"/>
      <protection/>
    </xf>
    <xf numFmtId="172" fontId="4" fillId="0" borderId="0" xfId="21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5" fillId="0" borderId="0" xfId="21" applyFont="1" applyFill="1" applyBorder="1" applyAlignment="1">
      <alignment/>
      <protection/>
    </xf>
    <xf numFmtId="165" fontId="5" fillId="0" borderId="0" xfId="21" applyNumberFormat="1" applyFont="1" applyFill="1" applyBorder="1" applyAlignment="1">
      <alignment horizontal="center"/>
      <protection/>
    </xf>
    <xf numFmtId="0" fontId="5" fillId="0" borderId="25" xfId="21" applyFont="1" applyFill="1" applyBorder="1" applyAlignment="1">
      <alignment/>
      <protection/>
    </xf>
    <xf numFmtId="0" fontId="12" fillId="0" borderId="0" xfId="0" applyFont="1" applyAlignment="1">
      <alignment/>
    </xf>
    <xf numFmtId="0" fontId="5" fillId="0" borderId="23" xfId="21" applyFont="1" applyFill="1" applyBorder="1" applyAlignment="1">
      <alignment/>
      <protection/>
    </xf>
    <xf numFmtId="172" fontId="5" fillId="0" borderId="0" xfId="21" applyNumberFormat="1" applyFont="1" applyFill="1" applyAlignment="1">
      <alignment horizontal="center"/>
      <protection/>
    </xf>
    <xf numFmtId="172" fontId="5" fillId="0" borderId="25" xfId="21" applyNumberFormat="1" applyFont="1" applyFill="1" applyBorder="1" applyAlignment="1">
      <alignment horizontal="center"/>
      <protection/>
    </xf>
    <xf numFmtId="0" fontId="2" fillId="0" borderId="24" xfId="0" applyFont="1" applyBorder="1" applyAlignment="1">
      <alignment/>
    </xf>
    <xf numFmtId="0" fontId="13" fillId="0" borderId="23" xfId="0" applyFont="1" applyBorder="1" applyAlignment="1">
      <alignment/>
    </xf>
    <xf numFmtId="172" fontId="5" fillId="0" borderId="23" xfId="21" applyNumberFormat="1" applyFont="1" applyFill="1" applyBorder="1" applyAlignment="1">
      <alignment horizontal="center"/>
      <protection/>
    </xf>
    <xf numFmtId="165" fontId="5" fillId="0" borderId="23" xfId="21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5" fillId="0" borderId="26" xfId="21" applyFont="1" applyFill="1" applyBorder="1" applyAlignment="1">
      <alignment/>
      <protection/>
    </xf>
    <xf numFmtId="165" fontId="5" fillId="0" borderId="26" xfId="21" applyNumberFormat="1" applyFont="1" applyFill="1" applyBorder="1" applyAlignment="1">
      <alignment horizontal="center"/>
      <protection/>
    </xf>
    <xf numFmtId="0" fontId="5" fillId="0" borderId="24" xfId="21" applyFont="1" applyFill="1" applyBorder="1" applyAlignment="1">
      <alignment/>
      <protection/>
    </xf>
    <xf numFmtId="165" fontId="5" fillId="0" borderId="24" xfId="21" applyNumberFormat="1" applyFont="1" applyFill="1" applyBorder="1" applyAlignment="1">
      <alignment horizontal="center"/>
      <protection/>
    </xf>
    <xf numFmtId="0" fontId="9" fillId="0" borderId="25" xfId="21" applyFont="1" applyFill="1" applyBorder="1" applyAlignment="1">
      <alignment/>
      <protection/>
    </xf>
    <xf numFmtId="9" fontId="10" fillId="0" borderId="25" xfId="20" applyFont="1" applyFill="1" applyBorder="1" applyAlignment="1">
      <alignment horizontal="center"/>
    </xf>
    <xf numFmtId="165" fontId="4" fillId="0" borderId="0" xfId="21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/>
    </xf>
    <xf numFmtId="0" fontId="13" fillId="0" borderId="0" xfId="0" applyFont="1" applyBorder="1" applyAlignment="1">
      <alignment/>
    </xf>
    <xf numFmtId="165" fontId="4" fillId="0" borderId="24" xfId="21" applyNumberFormat="1" applyFont="1" applyFill="1" applyBorder="1" applyAlignment="1">
      <alignment horizontal="center"/>
      <protection/>
    </xf>
    <xf numFmtId="171" fontId="5" fillId="0" borderId="24" xfId="21" applyNumberFormat="1" applyFont="1" applyFill="1" applyBorder="1" applyAlignment="1">
      <alignment horizontal="center"/>
      <protection/>
    </xf>
    <xf numFmtId="165" fontId="4" fillId="0" borderId="25" xfId="21" applyNumberFormat="1" applyFont="1" applyFill="1" applyBorder="1" applyAlignment="1">
      <alignment horizontal="center"/>
      <protection/>
    </xf>
    <xf numFmtId="0" fontId="5" fillId="0" borderId="27" xfId="21" applyFont="1" applyFill="1" applyBorder="1" applyAlignment="1">
      <alignment/>
      <protection/>
    </xf>
    <xf numFmtId="165" fontId="5" fillId="0" borderId="27" xfId="21" applyNumberFormat="1" applyFont="1" applyFill="1" applyBorder="1" applyAlignment="1">
      <alignment horizontal="center"/>
      <protection/>
    </xf>
    <xf numFmtId="0" fontId="5" fillId="0" borderId="28" xfId="21" applyFont="1" applyFill="1" applyBorder="1" applyAlignment="1">
      <alignment/>
      <protection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165" fontId="5" fillId="0" borderId="28" xfId="2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5" fontId="0" fillId="0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165" fontId="4" fillId="41" borderId="29" xfId="21" applyNumberFormat="1" applyFont="1" applyFill="1" applyBorder="1" applyAlignment="1">
      <alignment horizontal="center"/>
      <protection/>
    </xf>
    <xf numFmtId="173" fontId="4" fillId="41" borderId="30" xfId="21" applyNumberFormat="1" applyFont="1" applyFill="1" applyBorder="1" applyAlignment="1">
      <alignment horizontal="center"/>
      <protection/>
    </xf>
    <xf numFmtId="165" fontId="4" fillId="41" borderId="31" xfId="21" applyNumberFormat="1" applyFont="1" applyFill="1" applyBorder="1" applyAlignment="1">
      <alignment horizontal="center"/>
      <protection/>
    </xf>
    <xf numFmtId="172" fontId="5" fillId="41" borderId="30" xfId="21" applyNumberFormat="1" applyFont="1" applyFill="1" applyBorder="1" applyAlignment="1">
      <alignment horizontal="center"/>
      <protection/>
    </xf>
    <xf numFmtId="165" fontId="2" fillId="41" borderId="32" xfId="0" applyNumberFormat="1" applyFont="1" applyFill="1" applyBorder="1" applyAlignment="1">
      <alignment horizontal="center"/>
    </xf>
    <xf numFmtId="165" fontId="13" fillId="41" borderId="31" xfId="0" applyNumberFormat="1" applyFont="1" applyFill="1" applyBorder="1" applyAlignment="1">
      <alignment horizontal="center"/>
    </xf>
    <xf numFmtId="172" fontId="4" fillId="41" borderId="30" xfId="21" applyNumberFormat="1" applyFont="1" applyFill="1" applyBorder="1" applyAlignment="1">
      <alignment horizontal="center"/>
      <protection/>
    </xf>
    <xf numFmtId="172" fontId="5" fillId="41" borderId="31" xfId="21" applyNumberFormat="1" applyFont="1" applyFill="1" applyBorder="1" applyAlignment="1">
      <alignment horizontal="center"/>
      <protection/>
    </xf>
    <xf numFmtId="165" fontId="4" fillId="41" borderId="30" xfId="21" applyNumberFormat="1" applyFont="1" applyFill="1" applyBorder="1" applyAlignment="1">
      <alignment horizontal="center"/>
      <protection/>
    </xf>
    <xf numFmtId="165" fontId="5" fillId="41" borderId="31" xfId="21" applyNumberFormat="1" applyFont="1" applyFill="1" applyBorder="1" applyAlignment="1">
      <alignment horizontal="center"/>
      <protection/>
    </xf>
    <xf numFmtId="171" fontId="2" fillId="41" borderId="30" xfId="0" applyNumberFormat="1" applyFont="1" applyFill="1" applyBorder="1" applyAlignment="1">
      <alignment horizontal="center"/>
    </xf>
    <xf numFmtId="170" fontId="2" fillId="41" borderId="33" xfId="0" applyNumberFormat="1" applyFont="1" applyFill="1" applyBorder="1" applyAlignment="1">
      <alignment horizontal="center"/>
    </xf>
    <xf numFmtId="172" fontId="4" fillId="41" borderId="34" xfId="21" applyNumberFormat="1" applyFont="1" applyFill="1" applyBorder="1" applyAlignment="1">
      <alignment horizontal="center"/>
      <protection/>
    </xf>
    <xf numFmtId="172" fontId="5" fillId="41" borderId="33" xfId="21" applyNumberFormat="1" applyFont="1" applyFill="1" applyBorder="1" applyAlignment="1">
      <alignment horizontal="center"/>
      <protection/>
    </xf>
    <xf numFmtId="171" fontId="2" fillId="41" borderId="34" xfId="0" applyNumberFormat="1" applyFont="1" applyFill="1" applyBorder="1" applyAlignment="1">
      <alignment horizontal="center"/>
    </xf>
    <xf numFmtId="165" fontId="5" fillId="41" borderId="35" xfId="21" applyNumberFormat="1" applyFont="1" applyFill="1" applyBorder="1" applyAlignment="1">
      <alignment horizontal="center"/>
      <protection/>
    </xf>
    <xf numFmtId="165" fontId="5" fillId="41" borderId="36" xfId="21" applyNumberFormat="1" applyFont="1" applyFill="1" applyBorder="1" applyAlignment="1">
      <alignment horizontal="center"/>
      <protection/>
    </xf>
    <xf numFmtId="9" fontId="10" fillId="41" borderId="33" xfId="20" applyFont="1" applyFill="1" applyBorder="1" applyAlignment="1">
      <alignment horizontal="center"/>
    </xf>
    <xf numFmtId="165" fontId="2" fillId="41" borderId="34" xfId="0" applyNumberFormat="1" applyFont="1" applyFill="1" applyBorder="1" applyAlignment="1">
      <alignment horizontal="center"/>
    </xf>
    <xf numFmtId="165" fontId="4" fillId="41" borderId="34" xfId="21" applyNumberFormat="1" applyFont="1" applyFill="1" applyBorder="1" applyAlignment="1">
      <alignment horizontal="center"/>
      <protection/>
    </xf>
    <xf numFmtId="165" fontId="5" fillId="41" borderId="37" xfId="21" applyNumberFormat="1" applyFont="1" applyFill="1" applyBorder="1" applyAlignment="1">
      <alignment horizontal="center"/>
      <protection/>
    </xf>
    <xf numFmtId="172" fontId="5" fillId="41" borderId="38" xfId="21" applyNumberFormat="1" applyFont="1" applyFill="1" applyBorder="1" applyAlignment="1">
      <alignment horizontal="center"/>
      <protection/>
    </xf>
    <xf numFmtId="165" fontId="5" fillId="41" borderId="39" xfId="21" applyNumberFormat="1" applyFont="1" applyFill="1" applyBorder="1" applyAlignment="1">
      <alignment horizontal="center"/>
      <protection/>
    </xf>
    <xf numFmtId="165" fontId="5" fillId="41" borderId="32" xfId="21" applyNumberFormat="1" applyFont="1" applyFill="1" applyBorder="1" applyAlignment="1">
      <alignment horizontal="center"/>
      <protection/>
    </xf>
    <xf numFmtId="9" fontId="10" fillId="41" borderId="38" xfId="20" applyFont="1" applyFill="1" applyBorder="1" applyAlignment="1">
      <alignment horizontal="center"/>
    </xf>
    <xf numFmtId="165" fontId="2" fillId="41" borderId="30" xfId="0" applyNumberFormat="1" applyFont="1" applyFill="1" applyBorder="1" applyAlignment="1">
      <alignment horizontal="center"/>
    </xf>
    <xf numFmtId="171" fontId="13" fillId="41" borderId="31" xfId="0" applyNumberFormat="1" applyFont="1" applyFill="1" applyBorder="1" applyAlignment="1">
      <alignment horizontal="center"/>
    </xf>
    <xf numFmtId="165" fontId="4" fillId="41" borderId="32" xfId="21" applyNumberFormat="1" applyFont="1" applyFill="1" applyBorder="1" applyAlignment="1">
      <alignment horizontal="center"/>
      <protection/>
    </xf>
    <xf numFmtId="171" fontId="5" fillId="41" borderId="32" xfId="21" applyNumberFormat="1" applyFont="1" applyFill="1" applyBorder="1" applyAlignment="1">
      <alignment horizontal="center"/>
      <protection/>
    </xf>
    <xf numFmtId="165" fontId="5" fillId="41" borderId="40" xfId="21" applyNumberFormat="1" applyFont="1" applyFill="1" applyBorder="1" applyAlignment="1">
      <alignment horizontal="center"/>
      <protection/>
    </xf>
    <xf numFmtId="165" fontId="2" fillId="41" borderId="38" xfId="0" applyNumberFormat="1" applyFont="1" applyFill="1" applyBorder="1" applyAlignment="1">
      <alignment horizontal="center"/>
    </xf>
    <xf numFmtId="165" fontId="5" fillId="41" borderId="29" xfId="21" applyNumberFormat="1" applyFont="1" applyFill="1" applyBorder="1" applyAlignment="1">
      <alignment horizontal="center"/>
      <protection/>
    </xf>
    <xf numFmtId="165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171" fontId="2" fillId="0" borderId="26" xfId="0" applyNumberFormat="1" applyFont="1" applyFill="1" applyBorder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42" borderId="0" xfId="0" applyFill="1"/>
    <xf numFmtId="184" fontId="2" fillId="0" borderId="0" xfId="20" applyNumberFormat="1" applyFont="1" applyAlignment="1">
      <alignment/>
    </xf>
    <xf numFmtId="0" fontId="9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4" fillId="0" borderId="25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165" fontId="4" fillId="41" borderId="34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171" fontId="2" fillId="41" borderId="39" xfId="0" applyNumberFormat="1" applyFont="1" applyFill="1" applyBorder="1" applyAlignment="1">
      <alignment horizontal="center"/>
    </xf>
    <xf numFmtId="171" fontId="13" fillId="41" borderId="37" xfId="0" applyNumberFormat="1" applyFont="1" applyFill="1" applyBorder="1" applyAlignment="1">
      <alignment horizontal="center"/>
    </xf>
    <xf numFmtId="165" fontId="4" fillId="41" borderId="38" xfId="21" applyNumberFormat="1" applyFont="1" applyFill="1" applyBorder="1" applyAlignment="1">
      <alignment horizontal="center"/>
      <protection/>
    </xf>
    <xf numFmtId="165" fontId="4" fillId="41" borderId="30" xfId="0" applyNumberFormat="1" applyFont="1" applyFill="1" applyBorder="1" applyAlignment="1">
      <alignment horizontal="center"/>
    </xf>
    <xf numFmtId="0" fontId="3" fillId="4" borderId="0" xfId="21" applyFont="1" applyFill="1" applyBorder="1" applyAlignment="1">
      <alignment horizontal="center"/>
      <protection/>
    </xf>
    <xf numFmtId="172" fontId="2" fillId="0" borderId="0" xfId="0" applyNumberFormat="1" applyFont="1" applyAlignment="1">
      <alignment/>
    </xf>
    <xf numFmtId="176" fontId="0" fillId="0" borderId="0" xfId="0" applyNumberFormat="1"/>
    <xf numFmtId="0" fontId="24" fillId="0" borderId="22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14" fillId="0" borderId="22" xfId="21" applyFont="1" applyFill="1" applyBorder="1" applyAlignment="1">
      <alignment horizontal="center"/>
      <protection/>
    </xf>
    <xf numFmtId="0" fontId="25" fillId="0" borderId="22" xfId="21" applyFont="1" applyFill="1" applyBorder="1" applyAlignment="1">
      <alignment horizontal="center"/>
      <protection/>
    </xf>
    <xf numFmtId="0" fontId="26" fillId="0" borderId="0" xfId="0" applyFont="1"/>
    <xf numFmtId="171" fontId="0" fillId="0" borderId="0" xfId="0" applyNumberFormat="1" applyAlignment="1">
      <alignment horizontal="center"/>
    </xf>
    <xf numFmtId="173" fontId="4" fillId="0" borderId="23" xfId="21" applyNumberFormat="1" applyFont="1" applyFill="1" applyBorder="1" applyAlignment="1">
      <alignment horizontal="center"/>
      <protection/>
    </xf>
    <xf numFmtId="173" fontId="4" fillId="41" borderId="31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70" fontId="2" fillId="0" borderId="0" xfId="0" applyNumberFormat="1" applyFont="1" applyAlignment="1">
      <alignment/>
    </xf>
    <xf numFmtId="165" fontId="4" fillId="41" borderId="41" xfId="21" applyNumberFormat="1" applyFont="1" applyFill="1" applyBorder="1" applyAlignment="1">
      <alignment horizontal="center"/>
      <protection/>
    </xf>
    <xf numFmtId="173" fontId="4" fillId="41" borderId="42" xfId="21" applyNumberFormat="1" applyFont="1" applyFill="1" applyBorder="1" applyAlignment="1">
      <alignment horizontal="center"/>
      <protection/>
    </xf>
    <xf numFmtId="165" fontId="4" fillId="41" borderId="43" xfId="21" applyNumberFormat="1" applyFont="1" applyFill="1" applyBorder="1" applyAlignment="1">
      <alignment horizontal="center"/>
      <protection/>
    </xf>
    <xf numFmtId="172" fontId="5" fillId="41" borderId="42" xfId="21" applyNumberFormat="1" applyFont="1" applyFill="1" applyBorder="1" applyAlignment="1">
      <alignment horizontal="center"/>
      <protection/>
    </xf>
    <xf numFmtId="165" fontId="2" fillId="41" borderId="44" xfId="0" applyNumberFormat="1" applyFont="1" applyFill="1" applyBorder="1" applyAlignment="1">
      <alignment horizontal="center"/>
    </xf>
    <xf numFmtId="165" fontId="13" fillId="41" borderId="43" xfId="0" applyNumberFormat="1" applyFont="1" applyFill="1" applyBorder="1" applyAlignment="1">
      <alignment horizontal="center"/>
    </xf>
    <xf numFmtId="172" fontId="4" fillId="41" borderId="42" xfId="21" applyNumberFormat="1" applyFont="1" applyFill="1" applyBorder="1" applyAlignment="1">
      <alignment horizontal="center"/>
      <protection/>
    </xf>
    <xf numFmtId="172" fontId="5" fillId="41" borderId="43" xfId="21" applyNumberFormat="1" applyFont="1" applyFill="1" applyBorder="1" applyAlignment="1">
      <alignment horizontal="center"/>
      <protection/>
    </xf>
    <xf numFmtId="165" fontId="4" fillId="41" borderId="42" xfId="21" applyNumberFormat="1" applyFont="1" applyFill="1" applyBorder="1" applyAlignment="1">
      <alignment horizontal="center"/>
      <protection/>
    </xf>
    <xf numFmtId="165" fontId="5" fillId="41" borderId="43" xfId="21" applyNumberFormat="1" applyFont="1" applyFill="1" applyBorder="1" applyAlignment="1">
      <alignment horizontal="center"/>
      <protection/>
    </xf>
    <xf numFmtId="165" fontId="4" fillId="41" borderId="45" xfId="21" applyNumberFormat="1" applyFont="1" applyFill="1" applyBorder="1" applyAlignment="1">
      <alignment horizontal="center"/>
      <protection/>
    </xf>
    <xf numFmtId="165" fontId="5" fillId="41" borderId="46" xfId="21" applyNumberFormat="1" applyFont="1" applyFill="1" applyBorder="1" applyAlignment="1">
      <alignment horizontal="center"/>
      <protection/>
    </xf>
    <xf numFmtId="165" fontId="2" fillId="41" borderId="45" xfId="0" applyNumberFormat="1" applyFont="1" applyFill="1" applyBorder="1" applyAlignment="1">
      <alignment horizontal="center"/>
    </xf>
    <xf numFmtId="165" fontId="5" fillId="41" borderId="47" xfId="21" applyNumberFormat="1" applyFont="1" applyFill="1" applyBorder="1" applyAlignment="1">
      <alignment horizontal="center"/>
      <protection/>
    </xf>
    <xf numFmtId="0" fontId="2" fillId="0" borderId="48" xfId="0" applyFont="1" applyBorder="1" applyAlignment="1">
      <alignment/>
    </xf>
    <xf numFmtId="0" fontId="4" fillId="0" borderId="23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174" fontId="7" fillId="0" borderId="0" xfId="22" applyNumberFormat="1" applyFont="1" applyFill="1" applyBorder="1" applyAlignment="1">
      <alignment horizontal="center"/>
      <protection/>
    </xf>
    <xf numFmtId="174" fontId="6" fillId="0" borderId="0" xfId="20" applyNumberFormat="1" applyFont="1" applyFill="1" applyBorder="1" applyAlignment="1">
      <alignment horizontal="center"/>
    </xf>
    <xf numFmtId="4" fontId="6" fillId="0" borderId="0" xfId="23" applyNumberFormat="1" applyFont="1" applyFill="1" applyBorder="1" applyAlignment="1">
      <alignment horizontal="center"/>
    </xf>
    <xf numFmtId="184" fontId="6" fillId="0" borderId="0" xfId="20" applyNumberFormat="1" applyFont="1" applyFill="1" applyBorder="1" applyAlignment="1">
      <alignment horizontal="center"/>
    </xf>
    <xf numFmtId="174" fontId="4" fillId="0" borderId="0" xfId="22" applyNumberFormat="1" applyFont="1" applyFill="1" applyBorder="1" applyAlignment="1">
      <alignment horizontal="center"/>
      <protection/>
    </xf>
    <xf numFmtId="174" fontId="5" fillId="0" borderId="0" xfId="22" applyNumberFormat="1" applyFont="1" applyFill="1" applyBorder="1" applyAlignment="1">
      <alignment horizontal="center"/>
      <protection/>
    </xf>
    <xf numFmtId="175" fontId="4" fillId="0" borderId="0" xfId="20" applyNumberFormat="1" applyFont="1" applyFill="1" applyBorder="1" applyAlignment="1">
      <alignment horizontal="center"/>
    </xf>
    <xf numFmtId="174" fontId="28" fillId="0" borderId="0" xfId="22" applyNumberFormat="1" applyFont="1" applyFill="1" applyBorder="1" applyAlignment="1">
      <alignment horizontal="center"/>
      <protection/>
    </xf>
    <xf numFmtId="174" fontId="29" fillId="0" borderId="0" xfId="22" applyNumberFormat="1" applyFont="1" applyFill="1" applyBorder="1" applyAlignment="1">
      <alignment horizontal="center"/>
      <protection/>
    </xf>
    <xf numFmtId="165" fontId="6" fillId="0" borderId="0" xfId="23" applyNumberFormat="1" applyFont="1" applyFill="1" applyBorder="1" applyAlignment="1">
      <alignment horizontal="center"/>
    </xf>
    <xf numFmtId="165" fontId="27" fillId="0" borderId="0" xfId="23" applyNumberFormat="1" applyFont="1" applyFill="1" applyBorder="1" applyAlignment="1">
      <alignment horizontal="center"/>
    </xf>
    <xf numFmtId="165" fontId="7" fillId="0" borderId="0" xfId="23" applyNumberFormat="1" applyFont="1" applyFill="1" applyBorder="1" applyAlignment="1">
      <alignment horizontal="center"/>
    </xf>
    <xf numFmtId="170" fontId="6" fillId="0" borderId="0" xfId="23" applyNumberFormat="1" applyFont="1" applyFill="1" applyBorder="1" applyAlignment="1">
      <alignment horizontal="center"/>
    </xf>
    <xf numFmtId="170" fontId="27" fillId="0" borderId="0" xfId="23" applyNumberFormat="1" applyFont="1" applyFill="1" applyBorder="1" applyAlignment="1">
      <alignment horizontal="center"/>
    </xf>
    <xf numFmtId="170" fontId="7" fillId="0" borderId="0" xfId="23" applyNumberFormat="1" applyFont="1" applyFill="1" applyBorder="1" applyAlignment="1">
      <alignment horizontal="center"/>
    </xf>
    <xf numFmtId="170" fontId="12" fillId="0" borderId="0" xfId="0" applyNumberFormat="1" applyFont="1" applyAlignment="1">
      <alignment/>
    </xf>
    <xf numFmtId="173" fontId="6" fillId="0" borderId="0" xfId="23" applyNumberFormat="1" applyFont="1" applyFill="1" applyBorder="1" applyAlignment="1">
      <alignment horizontal="center"/>
    </xf>
    <xf numFmtId="0" fontId="0" fillId="0" borderId="0" xfId="0" applyFont="1"/>
    <xf numFmtId="165" fontId="4" fillId="0" borderId="0" xfId="21" applyNumberFormat="1" applyFont="1" applyFill="1" applyBorder="1" applyAlignment="1">
      <alignment horizontal="left"/>
      <protection/>
    </xf>
    <xf numFmtId="0" fontId="19" fillId="0" borderId="22" xfId="21" applyFont="1" applyFill="1" applyBorder="1" applyAlignment="1">
      <alignment horizontal="center"/>
      <protection/>
    </xf>
    <xf numFmtId="0" fontId="3" fillId="43" borderId="0" xfId="0" applyFont="1" applyFill="1" applyAlignment="1">
      <alignment/>
    </xf>
    <xf numFmtId="0" fontId="0" fillId="43" borderId="0" xfId="0" applyFill="1" applyAlignment="1">
      <alignment horizontal="center"/>
    </xf>
    <xf numFmtId="0" fontId="0" fillId="0" borderId="0" xfId="0"/>
    <xf numFmtId="4" fontId="8" fillId="0" borderId="0" xfId="23" applyNumberFormat="1" applyFont="1" applyFill="1" applyAlignment="1">
      <alignment horizontal="center"/>
    </xf>
    <xf numFmtId="184" fontId="8" fillId="0" borderId="0" xfId="20" applyNumberFormat="1" applyFont="1" applyFill="1" applyAlignment="1">
      <alignment horizontal="center"/>
    </xf>
    <xf numFmtId="174" fontId="7" fillId="0" borderId="13" xfId="22" applyNumberFormat="1" applyFont="1" applyFill="1" applyBorder="1" applyAlignment="1">
      <alignment horizontal="center"/>
      <protection/>
    </xf>
    <xf numFmtId="4" fontId="7" fillId="0" borderId="13" xfId="23" applyNumberFormat="1" applyFont="1" applyFill="1" applyBorder="1" applyAlignment="1">
      <alignment horizontal="center"/>
    </xf>
    <xf numFmtId="4" fontId="7" fillId="41" borderId="13" xfId="23" applyNumberFormat="1" applyFont="1" applyFill="1" applyBorder="1" applyAlignment="1">
      <alignment horizontal="center"/>
    </xf>
    <xf numFmtId="184" fontId="6" fillId="4" borderId="13" xfId="20" applyNumberFormat="1" applyFont="1" applyFill="1" applyBorder="1" applyAlignment="1">
      <alignment horizontal="center"/>
    </xf>
    <xf numFmtId="184" fontId="6" fillId="4" borderId="0" xfId="20" applyNumberFormat="1" applyFont="1" applyFill="1" applyBorder="1" applyAlignment="1">
      <alignment horizontal="center"/>
    </xf>
    <xf numFmtId="0" fontId="5" fillId="0" borderId="49" xfId="21" applyFont="1" applyFill="1" applyBorder="1" applyAlignment="1">
      <alignment horizontal="center"/>
      <protection/>
    </xf>
    <xf numFmtId="170" fontId="6" fillId="0" borderId="49" xfId="23" applyNumberFormat="1" applyFont="1" applyFill="1" applyBorder="1" applyAlignment="1">
      <alignment horizontal="center"/>
    </xf>
    <xf numFmtId="170" fontId="6" fillId="41" borderId="49" xfId="23" applyNumberFormat="1" applyFont="1" applyFill="1" applyBorder="1" applyAlignment="1">
      <alignment horizontal="center"/>
    </xf>
    <xf numFmtId="184" fontId="9" fillId="4" borderId="49" xfId="20" applyNumberFormat="1" applyFont="1" applyFill="1" applyBorder="1" applyAlignment="1">
      <alignment horizontal="center"/>
    </xf>
    <xf numFmtId="165" fontId="4" fillId="0" borderId="49" xfId="21" applyNumberFormat="1" applyFont="1" applyFill="1" applyBorder="1" applyAlignment="1">
      <alignment horizontal="center"/>
      <protection/>
    </xf>
    <xf numFmtId="165" fontId="4" fillId="41" borderId="49" xfId="21" applyNumberFormat="1" applyFont="1" applyFill="1" applyBorder="1" applyAlignment="1">
      <alignment horizontal="center"/>
      <protection/>
    </xf>
    <xf numFmtId="170" fontId="6" fillId="41" borderId="0" xfId="23" applyNumberFormat="1" applyFont="1" applyFill="1" applyBorder="1" applyAlignment="1">
      <alignment horizontal="center"/>
    </xf>
    <xf numFmtId="184" fontId="9" fillId="4" borderId="0" xfId="20" applyNumberFormat="1" applyFont="1" applyFill="1" applyBorder="1" applyAlignment="1">
      <alignment horizontal="center"/>
    </xf>
    <xf numFmtId="165" fontId="6" fillId="41" borderId="0" xfId="23" applyNumberFormat="1" applyFont="1" applyFill="1" applyBorder="1" applyAlignment="1">
      <alignment horizontal="center"/>
    </xf>
    <xf numFmtId="173" fontId="6" fillId="41" borderId="0" xfId="23" applyNumberFormat="1" applyFont="1" applyFill="1" applyBorder="1" applyAlignment="1">
      <alignment horizontal="center"/>
    </xf>
    <xf numFmtId="184" fontId="6" fillId="41" borderId="0" xfId="20" applyNumberFormat="1" applyFont="1" applyFill="1" applyBorder="1" applyAlignment="1">
      <alignment horizontal="center"/>
    </xf>
    <xf numFmtId="170" fontId="27" fillId="41" borderId="0" xfId="23" applyNumberFormat="1" applyFont="1" applyFill="1" applyBorder="1" applyAlignment="1">
      <alignment horizontal="center"/>
    </xf>
    <xf numFmtId="165" fontId="27" fillId="41" borderId="0" xfId="23" applyNumberFormat="1" applyFont="1" applyFill="1" applyBorder="1" applyAlignment="1">
      <alignment horizontal="center"/>
    </xf>
    <xf numFmtId="170" fontId="6" fillId="0" borderId="0" xfId="23" applyNumberFormat="1" applyFont="1" applyFill="1" applyAlignment="1">
      <alignment horizontal="center"/>
    </xf>
    <xf numFmtId="165" fontId="6" fillId="0" borderId="0" xfId="23" applyNumberFormat="1" applyFont="1" applyFill="1" applyAlignment="1">
      <alignment horizontal="center"/>
    </xf>
    <xf numFmtId="170" fontId="7" fillId="41" borderId="0" xfId="23" applyNumberFormat="1" applyFont="1" applyFill="1" applyBorder="1" applyAlignment="1">
      <alignment horizontal="center"/>
    </xf>
    <xf numFmtId="165" fontId="7" fillId="41" borderId="0" xfId="23" applyNumberFormat="1" applyFont="1" applyFill="1" applyBorder="1" applyAlignment="1">
      <alignment horizontal="center"/>
    </xf>
    <xf numFmtId="0" fontId="4" fillId="0" borderId="49" xfId="21" applyFont="1" applyFill="1" applyBorder="1" applyAlignment="1">
      <alignment horizontal="center"/>
      <protection/>
    </xf>
    <xf numFmtId="174" fontId="4" fillId="0" borderId="0" xfId="22" applyNumberFormat="1" applyFont="1" applyFill="1" applyAlignment="1">
      <alignment horizontal="center"/>
      <protection/>
    </xf>
    <xf numFmtId="170" fontId="7" fillId="0" borderId="13" xfId="23" applyNumberFormat="1" applyFont="1" applyFill="1" applyBorder="1" applyAlignment="1">
      <alignment horizontal="center"/>
    </xf>
    <xf numFmtId="170" fontId="7" fillId="41" borderId="13" xfId="23" applyNumberFormat="1" applyFont="1" applyFill="1" applyBorder="1" applyAlignment="1">
      <alignment horizontal="center"/>
    </xf>
    <xf numFmtId="165" fontId="7" fillId="0" borderId="13" xfId="23" applyNumberFormat="1" applyFont="1" applyFill="1" applyBorder="1" applyAlignment="1">
      <alignment horizontal="center"/>
    </xf>
    <xf numFmtId="165" fontId="7" fillId="41" borderId="13" xfId="23" applyNumberFormat="1" applyFont="1" applyFill="1" applyBorder="1" applyAlignment="1">
      <alignment horizontal="center"/>
    </xf>
    <xf numFmtId="170" fontId="6" fillId="41" borderId="0" xfId="23" applyNumberFormat="1" applyFont="1" applyFill="1" applyAlignment="1">
      <alignment horizontal="center"/>
    </xf>
    <xf numFmtId="165" fontId="6" fillId="41" borderId="0" xfId="23" applyNumberFormat="1" applyFont="1" applyFill="1" applyAlignment="1">
      <alignment horizontal="center"/>
    </xf>
    <xf numFmtId="174" fontId="5" fillId="0" borderId="0" xfId="22" applyNumberFormat="1" applyFont="1" applyFill="1" applyAlignment="1">
      <alignment horizontal="center"/>
      <protection/>
    </xf>
    <xf numFmtId="184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4" fontId="0" fillId="0" borderId="0" xfId="23" applyNumberFormat="1" applyFont="1" applyFill="1" applyAlignment="1">
      <alignment horizontal="center" wrapText="1"/>
    </xf>
    <xf numFmtId="184" fontId="30" fillId="0" borderId="0" xfId="20" applyNumberFormat="1" applyFont="1" applyFill="1" applyAlignment="1">
      <alignment horizontal="center" wrapText="1"/>
    </xf>
    <xf numFmtId="172" fontId="27" fillId="41" borderId="0" xfId="23" applyNumberFormat="1" applyFont="1" applyFill="1" applyBorder="1" applyAlignment="1">
      <alignment horizontal="center"/>
    </xf>
    <xf numFmtId="170" fontId="0" fillId="0" borderId="0" xfId="0" applyNumberFormat="1"/>
    <xf numFmtId="3" fontId="6" fillId="0" borderId="49" xfId="23" applyNumberFormat="1" applyFont="1" applyFill="1" applyBorder="1" applyAlignment="1">
      <alignment horizontal="center"/>
    </xf>
    <xf numFmtId="3" fontId="6" fillId="41" borderId="49" xfId="23" applyNumberFormat="1" applyFont="1" applyFill="1" applyBorder="1" applyAlignment="1">
      <alignment horizontal="center"/>
    </xf>
    <xf numFmtId="172" fontId="4" fillId="0" borderId="49" xfId="21" applyNumberFormat="1" applyFont="1" applyFill="1" applyBorder="1" applyAlignment="1">
      <alignment horizontal="center"/>
      <protection/>
    </xf>
    <xf numFmtId="172" fontId="4" fillId="41" borderId="49" xfId="21" applyNumberFormat="1" applyFont="1" applyFill="1" applyBorder="1" applyAlignment="1">
      <alignment horizontal="center"/>
      <protection/>
    </xf>
    <xf numFmtId="172" fontId="6" fillId="41" borderId="0" xfId="23" applyNumberFormat="1" applyFont="1" applyFill="1" applyBorder="1" applyAlignment="1">
      <alignment horizontal="center"/>
    </xf>
    <xf numFmtId="172" fontId="6" fillId="0" borderId="0" xfId="23" applyNumberFormat="1" applyFont="1" applyFill="1" applyBorder="1" applyAlignment="1">
      <alignment horizontal="center"/>
    </xf>
    <xf numFmtId="3" fontId="6" fillId="0" borderId="0" xfId="23" applyNumberFormat="1" applyFont="1" applyFill="1" applyBorder="1" applyAlignment="1">
      <alignment horizontal="center"/>
    </xf>
    <xf numFmtId="3" fontId="6" fillId="41" borderId="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41" borderId="0" xfId="23" applyNumberFormat="1" applyFont="1" applyFill="1" applyBorder="1" applyAlignment="1">
      <alignment horizontal="center"/>
    </xf>
    <xf numFmtId="172" fontId="27" fillId="0" borderId="0" xfId="23" applyNumberFormat="1" applyFont="1" applyFill="1" applyBorder="1" applyAlignment="1">
      <alignment horizontal="center"/>
    </xf>
    <xf numFmtId="0" fontId="19" fillId="0" borderId="22" xfId="21" applyFont="1" applyFill="1" applyBorder="1" applyAlignment="1">
      <alignment horizontal="center"/>
      <protection/>
    </xf>
    <xf numFmtId="0" fontId="0" fillId="0" borderId="0" xfId="0" quotePrefix="1"/>
    <xf numFmtId="165" fontId="20" fillId="0" borderId="0" xfId="0" applyNumberFormat="1" applyFont="1" applyFill="1" applyAlignment="1">
      <alignment horizontal="left"/>
    </xf>
    <xf numFmtId="0" fontId="19" fillId="0" borderId="22" xfId="21" applyFont="1" applyFill="1" applyBorder="1" applyAlignment="1">
      <alignment horizontal="center"/>
      <protection/>
    </xf>
    <xf numFmtId="0" fontId="7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Alignment="1">
      <alignment horizontal="center"/>
    </xf>
    <xf numFmtId="165" fontId="5" fillId="41" borderId="30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165" fontId="4" fillId="41" borderId="3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7" fontId="78" fillId="0" borderId="0" xfId="0" applyNumberFormat="1" applyFont="1" applyAlignment="1">
      <alignment horizontal="center" vertical="center"/>
    </xf>
    <xf numFmtId="172" fontId="5" fillId="0" borderId="24" xfId="21" applyNumberFormat="1" applyFont="1" applyFill="1" applyBorder="1" applyAlignment="1">
      <alignment horizontal="center"/>
      <protection/>
    </xf>
    <xf numFmtId="165" fontId="0" fillId="0" borderId="0" xfId="0" applyNumberFormat="1"/>
    <xf numFmtId="0" fontId="19" fillId="0" borderId="22" xfId="21" applyFont="1" applyFill="1" applyBorder="1" applyAlignment="1">
      <alignment horizontal="center"/>
      <protection/>
    </xf>
    <xf numFmtId="0" fontId="19" fillId="0" borderId="22" xfId="21" applyFont="1" applyFill="1" applyBorder="1" applyAlignment="1">
      <alignment horizontal="center"/>
      <protection/>
    </xf>
    <xf numFmtId="0" fontId="19" fillId="0" borderId="22" xfId="21" applyFont="1" applyFill="1" applyBorder="1" applyAlignment="1">
      <alignment horizontal="center"/>
      <protection/>
    </xf>
    <xf numFmtId="165" fontId="18" fillId="0" borderId="0" xfId="21" applyNumberFormat="1" applyFont="1" applyFill="1" applyAlignment="1">
      <alignment horizontal="left"/>
      <protection/>
    </xf>
    <xf numFmtId="0" fontId="19" fillId="0" borderId="22" xfId="21" applyNumberFormat="1" applyFont="1" applyFill="1" applyBorder="1" applyAlignment="1">
      <alignment horizontal="center"/>
      <protection/>
    </xf>
    <xf numFmtId="170" fontId="19" fillId="0" borderId="22" xfId="21" applyNumberFormat="1" applyFont="1" applyFill="1" applyBorder="1" applyAlignment="1">
      <alignment horizontal="center"/>
      <protection/>
    </xf>
    <xf numFmtId="0" fontId="19" fillId="0" borderId="22" xfId="21" applyFont="1" applyFill="1" applyBorder="1" applyAlignment="1">
      <alignment horizontal="center"/>
      <protection/>
    </xf>
  </cellXfs>
  <cellStyles count="19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Millares" xfId="23"/>
    <cellStyle name="Normal 76" xfId="24"/>
    <cellStyle name="Normal 77" xfId="25"/>
    <cellStyle name="Normal 78" xfId="26"/>
    <cellStyle name="Normal 79" xfId="27"/>
    <cellStyle name="Normal 80" xfId="28"/>
    <cellStyle name="Normal 81" xfId="29"/>
    <cellStyle name="Normal 86" xfId="30"/>
    <cellStyle name="Normal 87" xfId="31"/>
    <cellStyle name="Normal 88" xfId="32"/>
    <cellStyle name="Normal 89" xfId="33"/>
    <cellStyle name="Normal 90" xfId="34"/>
    <cellStyle name="Normal 91" xfId="35"/>
    <cellStyle name="Normal 2" xfId="36"/>
    <cellStyle name="Normal 4" xfId="37"/>
    <cellStyle name="Normal 3" xfId="38"/>
    <cellStyle name="Normal 5" xfId="39"/>
    <cellStyle name="Normal 6" xfId="40"/>
    <cellStyle name="4" xfId="41"/>
    <cellStyle name="Normal 7" xfId="42"/>
    <cellStyle name="-" xfId="43"/>
    <cellStyle name="******************************************" xfId="44"/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20% - Énfasis1 2" xfId="51"/>
    <cellStyle name="20% - Énfasis1 2 2" xfId="52"/>
    <cellStyle name="20% - Énfasis1 3" xfId="53"/>
    <cellStyle name="20% - Énfasis2 2" xfId="54"/>
    <cellStyle name="20% - Énfasis2 2 2" xfId="55"/>
    <cellStyle name="20% - Énfasis2 3" xfId="56"/>
    <cellStyle name="20% - Énfasis3 2" xfId="57"/>
    <cellStyle name="20% - Énfasis3 2 2" xfId="58"/>
    <cellStyle name="20% - Énfasis3 3" xfId="59"/>
    <cellStyle name="20% - Énfasis4 2" xfId="60"/>
    <cellStyle name="20% - Énfasis4 2 2" xfId="61"/>
    <cellStyle name="20% - Énfasis4 3" xfId="62"/>
    <cellStyle name="20% - Énfasis5 2" xfId="63"/>
    <cellStyle name="20% - Énfasis5 2 2" xfId="64"/>
    <cellStyle name="20% - Énfasis5 3" xfId="65"/>
    <cellStyle name="20% - Énfasis6 2" xfId="66"/>
    <cellStyle name="20% - Énfasis6 2 2" xfId="67"/>
    <cellStyle name="20% - Énfasis6 3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40% - Énfasis1 2" xfId="75"/>
    <cellStyle name="40% - Énfasis1 2 2" xfId="76"/>
    <cellStyle name="40% - Énfasis1 3" xfId="77"/>
    <cellStyle name="40% - Énfasis2 2" xfId="78"/>
    <cellStyle name="40% - Énfasis2 2 2" xfId="79"/>
    <cellStyle name="40% - Énfasis2 3" xfId="80"/>
    <cellStyle name="40% - Énfasis3 2" xfId="81"/>
    <cellStyle name="40% - Énfasis3 2 2" xfId="82"/>
    <cellStyle name="40% - Énfasis3 3" xfId="83"/>
    <cellStyle name="40% - Énfasis4 2" xfId="84"/>
    <cellStyle name="40% - Énfasis4 2 2" xfId="85"/>
    <cellStyle name="40% - Énfasis4 3" xfId="86"/>
    <cellStyle name="40% - Énfasis5 2" xfId="87"/>
    <cellStyle name="40% - Énfasis5 2 2" xfId="88"/>
    <cellStyle name="40% - Énfasis5 3" xfId="89"/>
    <cellStyle name="40% - Énfasis6 2" xfId="90"/>
    <cellStyle name="40% - Énfasis6 2 2" xfId="91"/>
    <cellStyle name="40% - Énfasis6 3" xfId="92"/>
    <cellStyle name="60% - Accent1 2" xfId="93"/>
    <cellStyle name="60% - Accent2 2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Bad 2" xfId="105"/>
    <cellStyle name="Calculation 2" xfId="106"/>
    <cellStyle name="Calculation 2 2" xfId="107"/>
    <cellStyle name="Calculation 2 3" xfId="108"/>
    <cellStyle name="Calculation 2 3 2" xfId="109"/>
    <cellStyle name="Calculation 2 4" xfId="110"/>
    <cellStyle name="Calculation 3" xfId="111"/>
    <cellStyle name="Check Cell 2" xfId="112"/>
    <cellStyle name="Column heading" xfId="113"/>
    <cellStyle name="Comma0" xfId="114"/>
    <cellStyle name="Corner heading" xfId="115"/>
    <cellStyle name="Currency0" xfId="116"/>
    <cellStyle name="Data" xfId="117"/>
    <cellStyle name="Data no deci" xfId="118"/>
    <cellStyle name="Data Superscript" xfId="119"/>
    <cellStyle name="Data_1-1A-Regular" xfId="120"/>
    <cellStyle name="Data-one deci" xfId="121"/>
    <cellStyle name="Date" xfId="122"/>
    <cellStyle name="ENCE Número" xfId="123"/>
    <cellStyle name="ENCE Título" xfId="124"/>
    <cellStyle name="esther" xfId="125"/>
    <cellStyle name="Estilo 1" xfId="126"/>
    <cellStyle name="Euro" xfId="127"/>
    <cellStyle name="Euro 2" xfId="128"/>
    <cellStyle name="Euro 3" xfId="129"/>
    <cellStyle name="Euro 3 2" xfId="130"/>
    <cellStyle name="Euro 4" xfId="131"/>
    <cellStyle name="Euro 4 2" xfId="132"/>
    <cellStyle name="Euro 4 2 2" xfId="133"/>
    <cellStyle name="Euro 4 3" xfId="134"/>
    <cellStyle name="Euro 5" xfId="135"/>
    <cellStyle name="Euro 5 2" xfId="136"/>
    <cellStyle name="Euro 5 2 2" xfId="137"/>
    <cellStyle name="Euro 5 3" xfId="138"/>
    <cellStyle name="Euro 6" xfId="139"/>
    <cellStyle name="Euro_Balance" xfId="140"/>
    <cellStyle name="Explanatory Text 2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xed" xfId="149"/>
    <cellStyle name="Good 2" xfId="150"/>
    <cellStyle name="Heading 1 2" xfId="151"/>
    <cellStyle name="Heading 1 3" xfId="152"/>
    <cellStyle name="Heading 1 4" xfId="153"/>
    <cellStyle name="Heading 2 2" xfId="154"/>
    <cellStyle name="Heading 2 3" xfId="155"/>
    <cellStyle name="Heading 2 4" xfId="156"/>
    <cellStyle name="Heading 3 2" xfId="157"/>
    <cellStyle name="Heading 3 3" xfId="158"/>
    <cellStyle name="Heading 4 2" xfId="159"/>
    <cellStyle name="Hed Side" xfId="160"/>
    <cellStyle name="Hed Side bold" xfId="161"/>
    <cellStyle name="Hed Side Indent" xfId="162"/>
    <cellStyle name="Hed Side Regular" xfId="163"/>
    <cellStyle name="Hed Side_1-1A-Regular" xfId="164"/>
    <cellStyle name="Hed Top" xfId="165"/>
    <cellStyle name="Hed Top - SECTION" xfId="166"/>
    <cellStyle name="Hed Top_3-new4" xfId="167"/>
    <cellStyle name="Hipervínculo 2" xfId="168"/>
    <cellStyle name="Input 2" xfId="169"/>
    <cellStyle name="Input 2 2" xfId="170"/>
    <cellStyle name="Input 2 3" xfId="171"/>
    <cellStyle name="Input 2 3 2" xfId="172"/>
    <cellStyle name="Input 2 4" xfId="173"/>
    <cellStyle name="Input 3" xfId="174"/>
    <cellStyle name="Linked Cell 2" xfId="175"/>
    <cellStyle name="Millares [0] 2" xfId="176"/>
    <cellStyle name="Millares [0] 2 2" xfId="177"/>
    <cellStyle name="Millares [0] 2 2 2" xfId="178"/>
    <cellStyle name="Millares [0] 2 2 2 2" xfId="179"/>
    <cellStyle name="Millares [0] 2 2 2 2 2" xfId="180"/>
    <cellStyle name="Millares [0] 2 2 2 2 2 2" xfId="181"/>
    <cellStyle name="Millares [0] 2 2 2 2 3" xfId="182"/>
    <cellStyle name="Millares [0] 2 2 2 3" xfId="183"/>
    <cellStyle name="Millares [0] 2 2 2 3 2" xfId="184"/>
    <cellStyle name="Millares [0] 2 2 2 3 2 2" xfId="185"/>
    <cellStyle name="Millares [0] 2 2 2 3 3" xfId="186"/>
    <cellStyle name="Millares [0] 2 2 2 4" xfId="187"/>
    <cellStyle name="Millares [0] 2 2 2 4 2" xfId="188"/>
    <cellStyle name="Millares [0] 2 2 2 5" xfId="189"/>
    <cellStyle name="Millares [0] 2 2 3" xfId="190"/>
    <cellStyle name="Millares [0] 2 2 3 2" xfId="191"/>
    <cellStyle name="Millares [0] 2 2 3 2 2" xfId="192"/>
    <cellStyle name="Millares [0] 2 2 3 3" xfId="193"/>
    <cellStyle name="Millares [0] 2 2 4" xfId="194"/>
    <cellStyle name="Millares [0] 2 2 4 2" xfId="195"/>
    <cellStyle name="Millares [0] 2 2 4 2 2" xfId="196"/>
    <cellStyle name="Millares [0] 2 2 4 3" xfId="197"/>
    <cellStyle name="Millares [0] 2 2 5" xfId="198"/>
    <cellStyle name="Millares [0] 2 2 5 2" xfId="199"/>
    <cellStyle name="Millares [0] 2 2 6" xfId="200"/>
    <cellStyle name="Millares [0] 2 2 6 2" xfId="201"/>
    <cellStyle name="Millares [0] 2 2 7" xfId="202"/>
    <cellStyle name="Millares [0] 2 3" xfId="203"/>
    <cellStyle name="Millares [0] 2 3 2" xfId="204"/>
    <cellStyle name="Millares [0] 2 3 2 2" xfId="205"/>
    <cellStyle name="Millares [0] 2 3 2 2 2" xfId="206"/>
    <cellStyle name="Millares [0] 2 3 2 3" xfId="207"/>
    <cellStyle name="Millares [0] 2 3 3" xfId="208"/>
    <cellStyle name="Millares [0] 2 3 3 2" xfId="209"/>
    <cellStyle name="Millares [0] 2 3 3 2 2" xfId="210"/>
    <cellStyle name="Millares [0] 2 3 3 3" xfId="211"/>
    <cellStyle name="Millares [0] 2 3 4" xfId="212"/>
    <cellStyle name="Millares [0] 2 3 4 2" xfId="213"/>
    <cellStyle name="Millares [0] 2 3 5" xfId="214"/>
    <cellStyle name="Millares [0] 2 4" xfId="215"/>
    <cellStyle name="Millares [0] 2 4 2" xfId="216"/>
    <cellStyle name="Millares [0] 2 4 2 2" xfId="217"/>
    <cellStyle name="Millares [0] 2 4 3" xfId="218"/>
    <cellStyle name="Millares [0] 2 5" xfId="219"/>
    <cellStyle name="Millares [0] 2 5 2" xfId="220"/>
    <cellStyle name="Millares [0] 2 5 2 2" xfId="221"/>
    <cellStyle name="Millares [0] 2 5 3" xfId="222"/>
    <cellStyle name="Millares [0] 2 6" xfId="223"/>
    <cellStyle name="Millares [0] 2 6 2" xfId="224"/>
    <cellStyle name="Millares [0] 2 7" xfId="225"/>
    <cellStyle name="Millares [0] 2 7 2" xfId="226"/>
    <cellStyle name="Millares [0] 2 8" xfId="227"/>
    <cellStyle name="Millares [0] 3" xfId="228"/>
    <cellStyle name="Millares [0] 3 2" xfId="229"/>
    <cellStyle name="Millares [0] 3 2 2" xfId="230"/>
    <cellStyle name="Millares [0] 3 2 2 2" xfId="231"/>
    <cellStyle name="Millares [0] 3 2 2 2 2" xfId="232"/>
    <cellStyle name="Millares [0] 3 2 2 2 2 2" xfId="233"/>
    <cellStyle name="Millares [0] 3 2 2 2 3" xfId="234"/>
    <cellStyle name="Millares [0] 3 2 2 3" xfId="235"/>
    <cellStyle name="Millares [0] 3 2 2 3 2" xfId="236"/>
    <cellStyle name="Millares [0] 3 2 2 3 2 2" xfId="237"/>
    <cellStyle name="Millares [0] 3 2 2 3 3" xfId="238"/>
    <cellStyle name="Millares [0] 3 2 2 4" xfId="239"/>
    <cellStyle name="Millares [0] 3 2 2 4 2" xfId="240"/>
    <cellStyle name="Millares [0] 3 2 2 5" xfId="241"/>
    <cellStyle name="Millares [0] 3 2 3" xfId="242"/>
    <cellStyle name="Millares [0] 3 2 3 2" xfId="243"/>
    <cellStyle name="Millares [0] 3 2 3 2 2" xfId="244"/>
    <cellStyle name="Millares [0] 3 2 3 3" xfId="245"/>
    <cellStyle name="Millares [0] 3 2 4" xfId="246"/>
    <cellStyle name="Millares [0] 3 2 4 2" xfId="247"/>
    <cellStyle name="Millares [0] 3 2 4 2 2" xfId="248"/>
    <cellStyle name="Millares [0] 3 2 4 3" xfId="249"/>
    <cellStyle name="Millares [0] 3 2 5" xfId="250"/>
    <cellStyle name="Millares [0] 3 2 5 2" xfId="251"/>
    <cellStyle name="Millares [0] 3 2 6" xfId="252"/>
    <cellStyle name="Millares [0] 3 2 6 2" xfId="253"/>
    <cellStyle name="Millares [0] 3 2 7" xfId="254"/>
    <cellStyle name="Millares [0] 3 3" xfId="255"/>
    <cellStyle name="Millares [0] 3 3 2" xfId="256"/>
    <cellStyle name="Millares [0] 3 3 2 2" xfId="257"/>
    <cellStyle name="Millares [0] 3 3 2 2 2" xfId="258"/>
    <cellStyle name="Millares [0] 3 3 2 3" xfId="259"/>
    <cellStyle name="Millares [0] 3 3 3" xfId="260"/>
    <cellStyle name="Millares [0] 3 3 3 2" xfId="261"/>
    <cellStyle name="Millares [0] 3 3 3 2 2" xfId="262"/>
    <cellStyle name="Millares [0] 3 3 3 3" xfId="263"/>
    <cellStyle name="Millares [0] 3 3 4" xfId="264"/>
    <cellStyle name="Millares [0] 3 3 4 2" xfId="265"/>
    <cellStyle name="Millares [0] 3 3 5" xfId="266"/>
    <cellStyle name="Millares [0] 3 4" xfId="267"/>
    <cellStyle name="Millares [0] 3 4 2" xfId="268"/>
    <cellStyle name="Millares [0] 3 4 2 2" xfId="269"/>
    <cellStyle name="Millares [0] 3 4 3" xfId="270"/>
    <cellStyle name="Millares [0] 3 5" xfId="271"/>
    <cellStyle name="Millares [0] 3 5 2" xfId="272"/>
    <cellStyle name="Millares [0] 3 5 2 2" xfId="273"/>
    <cellStyle name="Millares [0] 3 5 3" xfId="274"/>
    <cellStyle name="Millares [0] 3 6" xfId="275"/>
    <cellStyle name="Millares [0] 3 6 2" xfId="276"/>
    <cellStyle name="Millares [0] 3 7" xfId="277"/>
    <cellStyle name="Millares [0] 3 7 2" xfId="278"/>
    <cellStyle name="Millares [0] 3 8" xfId="279"/>
    <cellStyle name="Millares [0] 4" xfId="280"/>
    <cellStyle name="Millares [0] 4 2" xfId="281"/>
    <cellStyle name="Millares [0] 4 2 2" xfId="282"/>
    <cellStyle name="Millares [0] 4 2 2 2" xfId="283"/>
    <cellStyle name="Millares [0] 4 2 2 2 2" xfId="284"/>
    <cellStyle name="Millares [0] 4 2 2 2 2 2" xfId="285"/>
    <cellStyle name="Millares [0] 4 2 2 2 3" xfId="286"/>
    <cellStyle name="Millares [0] 4 2 2 3" xfId="287"/>
    <cellStyle name="Millares [0] 4 2 2 3 2" xfId="288"/>
    <cellStyle name="Millares [0] 4 2 2 3 2 2" xfId="289"/>
    <cellStyle name="Millares [0] 4 2 2 3 3" xfId="290"/>
    <cellStyle name="Millares [0] 4 2 2 4" xfId="291"/>
    <cellStyle name="Millares [0] 4 2 2 4 2" xfId="292"/>
    <cellStyle name="Millares [0] 4 2 2 5" xfId="293"/>
    <cellStyle name="Millares [0] 4 2 3" xfId="294"/>
    <cellStyle name="Millares [0] 4 2 3 2" xfId="295"/>
    <cellStyle name="Millares [0] 4 2 3 2 2" xfId="296"/>
    <cellStyle name="Millares [0] 4 2 3 3" xfId="297"/>
    <cellStyle name="Millares [0] 4 2 4" xfId="298"/>
    <cellStyle name="Millares [0] 4 2 4 2" xfId="299"/>
    <cellStyle name="Millares [0] 4 2 4 2 2" xfId="300"/>
    <cellStyle name="Millares [0] 4 2 4 3" xfId="301"/>
    <cellStyle name="Millares [0] 4 2 5" xfId="302"/>
    <cellStyle name="Millares [0] 4 2 5 2" xfId="303"/>
    <cellStyle name="Millares [0] 4 2 6" xfId="304"/>
    <cellStyle name="Millares [0] 4 2 6 2" xfId="305"/>
    <cellStyle name="Millares [0] 4 2 7" xfId="306"/>
    <cellStyle name="Millares [0] 4 3" xfId="307"/>
    <cellStyle name="Millares [0] 4 3 2" xfId="308"/>
    <cellStyle name="Millares [0] 4 3 2 2" xfId="309"/>
    <cellStyle name="Millares [0] 4 3 2 2 2" xfId="310"/>
    <cellStyle name="Millares [0] 4 3 2 3" xfId="311"/>
    <cellStyle name="Millares [0] 4 3 3" xfId="312"/>
    <cellStyle name="Millares [0] 4 3 3 2" xfId="313"/>
    <cellStyle name="Millares [0] 4 3 3 2 2" xfId="314"/>
    <cellStyle name="Millares [0] 4 3 3 3" xfId="315"/>
    <cellStyle name="Millares [0] 4 3 4" xfId="316"/>
    <cellStyle name="Millares [0] 4 3 4 2" xfId="317"/>
    <cellStyle name="Millares [0] 4 3 5" xfId="318"/>
    <cellStyle name="Millares [0] 4 4" xfId="319"/>
    <cellStyle name="Millares [0] 4 4 2" xfId="320"/>
    <cellStyle name="Millares [0] 4 4 2 2" xfId="321"/>
    <cellStyle name="Millares [0] 4 4 3" xfId="322"/>
    <cellStyle name="Millares [0] 4 5" xfId="323"/>
    <cellStyle name="Millares [0] 4 5 2" xfId="324"/>
    <cellStyle name="Millares [0] 4 5 2 2" xfId="325"/>
    <cellStyle name="Millares [0] 4 5 3" xfId="326"/>
    <cellStyle name="Millares [0] 4 6" xfId="327"/>
    <cellStyle name="Millares [0] 4 6 2" xfId="328"/>
    <cellStyle name="Millares [0] 4 7" xfId="329"/>
    <cellStyle name="Millares [0] 4 7 2" xfId="330"/>
    <cellStyle name="Millares [0] 4 8" xfId="331"/>
    <cellStyle name="Millares [0] 5" xfId="332"/>
    <cellStyle name="Millares [0] 5 2" xfId="333"/>
    <cellStyle name="Millares [0] 5 2 2" xfId="334"/>
    <cellStyle name="Millares [0] 5 2 2 2" xfId="335"/>
    <cellStyle name="Millares [0] 5 2 2 2 2" xfId="336"/>
    <cellStyle name="Millares [0] 5 2 2 3" xfId="337"/>
    <cellStyle name="Millares [0] 5 2 3" xfId="338"/>
    <cellStyle name="Millares [0] 5 2 3 2" xfId="339"/>
    <cellStyle name="Millares [0] 5 2 3 2 2" xfId="340"/>
    <cellStyle name="Millares [0] 5 2 3 3" xfId="341"/>
    <cellStyle name="Millares [0] 5 2 4" xfId="342"/>
    <cellStyle name="Millares [0] 5 2 4 2" xfId="343"/>
    <cellStyle name="Millares [0] 5 2 5" xfId="344"/>
    <cellStyle name="Millares [0] 5 3" xfId="345"/>
    <cellStyle name="Millares [0] 5 3 2" xfId="346"/>
    <cellStyle name="Millares [0] 5 3 2 2" xfId="347"/>
    <cellStyle name="Millares [0] 5 3 3" xfId="348"/>
    <cellStyle name="Millares [0] 5 4" xfId="349"/>
    <cellStyle name="Millares [0] 5 4 2" xfId="350"/>
    <cellStyle name="Millares [0] 5 4 2 2" xfId="351"/>
    <cellStyle name="Millares [0] 5 4 3" xfId="352"/>
    <cellStyle name="Millares [0] 5 5" xfId="353"/>
    <cellStyle name="Millares [0] 5 5 2" xfId="354"/>
    <cellStyle name="Millares [0] 5 6" xfId="355"/>
    <cellStyle name="Millares [0] 5 6 2" xfId="356"/>
    <cellStyle name="Millares [0] 5 7" xfId="357"/>
    <cellStyle name="Millares [0] 6" xfId="358"/>
    <cellStyle name="Millares [0] 6 2" xfId="359"/>
    <cellStyle name="Millares [0] 6 2 2" xfId="360"/>
    <cellStyle name="Millares [0] 6 2 2 2" xfId="361"/>
    <cellStyle name="Millares [0] 6 2 2 2 2" xfId="362"/>
    <cellStyle name="Millares [0] 6 2 2 3" xfId="363"/>
    <cellStyle name="Millares [0] 6 2 3" xfId="364"/>
    <cellStyle name="Millares [0] 6 2 3 2" xfId="365"/>
    <cellStyle name="Millares [0] 6 2 3 2 2" xfId="366"/>
    <cellStyle name="Millares [0] 6 2 3 3" xfId="367"/>
    <cellStyle name="Millares [0] 6 2 4" xfId="368"/>
    <cellStyle name="Millares [0] 6 2 4 2" xfId="369"/>
    <cellStyle name="Millares [0] 6 2 5" xfId="370"/>
    <cellStyle name="Millares [0] 6 3" xfId="371"/>
    <cellStyle name="Millares [0] 6 3 2" xfId="372"/>
    <cellStyle name="Millares [0] 6 3 2 2" xfId="373"/>
    <cellStyle name="Millares [0] 6 3 3" xfId="374"/>
    <cellStyle name="Millares [0] 6 4" xfId="375"/>
    <cellStyle name="Millares [0] 6 4 2" xfId="376"/>
    <cellStyle name="Millares [0] 6 4 2 2" xfId="377"/>
    <cellStyle name="Millares [0] 6 4 3" xfId="378"/>
    <cellStyle name="Millares [0] 6 5" xfId="379"/>
    <cellStyle name="Millares [0] 6 5 2" xfId="380"/>
    <cellStyle name="Millares [0] 6 6" xfId="381"/>
    <cellStyle name="Millares [0] 6 6 2" xfId="382"/>
    <cellStyle name="Millares [0] 6 7" xfId="383"/>
    <cellStyle name="Millares 10" xfId="384"/>
    <cellStyle name="Millares 10 2" xfId="385"/>
    <cellStyle name="Millares 10 2 2" xfId="386"/>
    <cellStyle name="Millares 10 2 2 2" xfId="387"/>
    <cellStyle name="Millares 10 2 2 2 2" xfId="388"/>
    <cellStyle name="Millares 10 2 2 3" xfId="389"/>
    <cellStyle name="Millares 10 2 3" xfId="390"/>
    <cellStyle name="Millares 10 2 3 2" xfId="391"/>
    <cellStyle name="Millares 10 2 3 2 2" xfId="392"/>
    <cellStyle name="Millares 10 2 3 3" xfId="393"/>
    <cellStyle name="Millares 10 2 4" xfId="394"/>
    <cellStyle name="Millares 10 2 4 2" xfId="395"/>
    <cellStyle name="Millares 10 2 5" xfId="396"/>
    <cellStyle name="Millares 10 3" xfId="397"/>
    <cellStyle name="Millares 10 3 2" xfId="398"/>
    <cellStyle name="Millares 10 3 2 2" xfId="399"/>
    <cellStyle name="Millares 10 3 3" xfId="400"/>
    <cellStyle name="Millares 10 4" xfId="401"/>
    <cellStyle name="Millares 10 4 2" xfId="402"/>
    <cellStyle name="Millares 10 4 2 2" xfId="403"/>
    <cellStyle name="Millares 10 4 3" xfId="404"/>
    <cellStyle name="Millares 10 5" xfId="405"/>
    <cellStyle name="Millares 10 5 2" xfId="406"/>
    <cellStyle name="Millares 10 6" xfId="407"/>
    <cellStyle name="Millares 10 6 2" xfId="408"/>
    <cellStyle name="Millares 10 7" xfId="409"/>
    <cellStyle name="Millares 10 8" xfId="410"/>
    <cellStyle name="Millares 11" xfId="411"/>
    <cellStyle name="Millares 11 2" xfId="412"/>
    <cellStyle name="Millares 11 2 2" xfId="413"/>
    <cellStyle name="Millares 11 2 2 2" xfId="414"/>
    <cellStyle name="Millares 11 2 2 2 2" xfId="415"/>
    <cellStyle name="Millares 11 2 2 3" xfId="416"/>
    <cellStyle name="Millares 11 2 3" xfId="417"/>
    <cellStyle name="Millares 11 2 3 2" xfId="418"/>
    <cellStyle name="Millares 11 2 3 2 2" xfId="419"/>
    <cellStyle name="Millares 11 2 3 3" xfId="420"/>
    <cellStyle name="Millares 11 2 4" xfId="421"/>
    <cellStyle name="Millares 11 2 4 2" xfId="422"/>
    <cellStyle name="Millares 11 2 5" xfId="423"/>
    <cellStyle name="Millares 11 3" xfId="424"/>
    <cellStyle name="Millares 11 3 2" xfId="425"/>
    <cellStyle name="Millares 11 3 2 2" xfId="426"/>
    <cellStyle name="Millares 11 3 3" xfId="427"/>
    <cellStyle name="Millares 11 4" xfId="428"/>
    <cellStyle name="Millares 11 4 2" xfId="429"/>
    <cellStyle name="Millares 11 4 2 2" xfId="430"/>
    <cellStyle name="Millares 11 4 3" xfId="431"/>
    <cellStyle name="Millares 11 5" xfId="432"/>
    <cellStyle name="Millares 11 5 2" xfId="433"/>
    <cellStyle name="Millares 11 6" xfId="434"/>
    <cellStyle name="Millares 11 6 2" xfId="435"/>
    <cellStyle name="Millares 11 7" xfId="436"/>
    <cellStyle name="Millares 11 8" xfId="437"/>
    <cellStyle name="Millares 12" xfId="438"/>
    <cellStyle name="Millares 12 2" xfId="439"/>
    <cellStyle name="Millares 12 3" xfId="440"/>
    <cellStyle name="Millares 13" xfId="441"/>
    <cellStyle name="Millares 13 2" xfId="442"/>
    <cellStyle name="Millares 13 2 2" xfId="443"/>
    <cellStyle name="Millares 13 2 2 2" xfId="444"/>
    <cellStyle name="Millares 13 2 2 2 2" xfId="445"/>
    <cellStyle name="Millares 13 2 2 3" xfId="446"/>
    <cellStyle name="Millares 13 2 3" xfId="447"/>
    <cellStyle name="Millares 13 2 3 2" xfId="448"/>
    <cellStyle name="Millares 13 2 3 2 2" xfId="449"/>
    <cellStyle name="Millares 13 2 3 3" xfId="450"/>
    <cellStyle name="Millares 13 2 4" xfId="451"/>
    <cellStyle name="Millares 13 2 4 2" xfId="452"/>
    <cellStyle name="Millares 13 2 5" xfId="453"/>
    <cellStyle name="Millares 13 3" xfId="454"/>
    <cellStyle name="Millares 13 3 2" xfId="455"/>
    <cellStyle name="Millares 13 3 2 2" xfId="456"/>
    <cellStyle name="Millares 13 3 3" xfId="457"/>
    <cellStyle name="Millares 13 4" xfId="458"/>
    <cellStyle name="Millares 13 4 2" xfId="459"/>
    <cellStyle name="Millares 13 4 2 2" xfId="460"/>
    <cellStyle name="Millares 13 4 3" xfId="461"/>
    <cellStyle name="Millares 13 5" xfId="462"/>
    <cellStyle name="Millares 13 5 2" xfId="463"/>
    <cellStyle name="Millares 13 6" xfId="464"/>
    <cellStyle name="Millares 13 6 2" xfId="465"/>
    <cellStyle name="Millares 13 7" xfId="466"/>
    <cellStyle name="Millares 14" xfId="467"/>
    <cellStyle name="Millares 14 2" xfId="468"/>
    <cellStyle name="Millares 15" xfId="469"/>
    <cellStyle name="Millares 15 2" xfId="470"/>
    <cellStyle name="Millares 15 2 2" xfId="471"/>
    <cellStyle name="Millares 15 3" xfId="472"/>
    <cellStyle name="Millares 16" xfId="473"/>
    <cellStyle name="Millares 17" xfId="474"/>
    <cellStyle name="Millares 18" xfId="475"/>
    <cellStyle name="Millares 19" xfId="476"/>
    <cellStyle name="Millares 2" xfId="477"/>
    <cellStyle name="Millares 2 2" xfId="478"/>
    <cellStyle name="Millares 20" xfId="479"/>
    <cellStyle name="Millares 20 2" xfId="480"/>
    <cellStyle name="Millares 20 2 2" xfId="481"/>
    <cellStyle name="Millares 20 3" xfId="482"/>
    <cellStyle name="Millares 21" xfId="483"/>
    <cellStyle name="Millares 21 2" xfId="484"/>
    <cellStyle name="Millares 21 2 2" xfId="485"/>
    <cellStyle name="Millares 21 3" xfId="486"/>
    <cellStyle name="Millares 22" xfId="487"/>
    <cellStyle name="Millares 22 2" xfId="488"/>
    <cellStyle name="Millares 22 2 2" xfId="489"/>
    <cellStyle name="Millares 22 3" xfId="490"/>
    <cellStyle name="Millares 23" xfId="491"/>
    <cellStyle name="Millares 23 2" xfId="492"/>
    <cellStyle name="Millares 23 2 2" xfId="493"/>
    <cellStyle name="Millares 23 3" xfId="494"/>
    <cellStyle name="Millares 24" xfId="495"/>
    <cellStyle name="Millares 25" xfId="496"/>
    <cellStyle name="Millares 26" xfId="497"/>
    <cellStyle name="Millares 27" xfId="498"/>
    <cellStyle name="Millares 27 2" xfId="499"/>
    <cellStyle name="Millares 3" xfId="500"/>
    <cellStyle name="Millares 3 2" xfId="501"/>
    <cellStyle name="Millares 3 2 2" xfId="502"/>
    <cellStyle name="Millares 3 3" xfId="503"/>
    <cellStyle name="Millares 4" xfId="504"/>
    <cellStyle name="Millares 4 2" xfId="505"/>
    <cellStyle name="Millares 4 2 2" xfId="506"/>
    <cellStyle name="Millares 4 3" xfId="507"/>
    <cellStyle name="Millares 5" xfId="508"/>
    <cellStyle name="Millares 5 2" xfId="509"/>
    <cellStyle name="Millares 5 2 2" xfId="510"/>
    <cellStyle name="Millares 5 2 2 2" xfId="511"/>
    <cellStyle name="Millares 5 2 2 2 2" xfId="512"/>
    <cellStyle name="Millares 5 2 2 2 2 2" xfId="513"/>
    <cellStyle name="Millares 5 2 2 2 3" xfId="514"/>
    <cellStyle name="Millares 5 2 2 3" xfId="515"/>
    <cellStyle name="Millares 5 2 2 3 2" xfId="516"/>
    <cellStyle name="Millares 5 2 2 3 2 2" xfId="517"/>
    <cellStyle name="Millares 5 2 2 3 3" xfId="518"/>
    <cellStyle name="Millares 5 2 2 4" xfId="519"/>
    <cellStyle name="Millares 5 2 2 4 2" xfId="520"/>
    <cellStyle name="Millares 5 2 2 5" xfId="521"/>
    <cellStyle name="Millares 5 2 3" xfId="522"/>
    <cellStyle name="Millares 5 2 3 2" xfId="523"/>
    <cellStyle name="Millares 5 2 3 2 2" xfId="524"/>
    <cellStyle name="Millares 5 2 3 3" xfId="525"/>
    <cellStyle name="Millares 5 2 4" xfId="526"/>
    <cellStyle name="Millares 5 2 4 2" xfId="527"/>
    <cellStyle name="Millares 5 2 4 2 2" xfId="528"/>
    <cellStyle name="Millares 5 2 4 3" xfId="529"/>
    <cellStyle name="Millares 5 2 5" xfId="530"/>
    <cellStyle name="Millares 5 2 5 2" xfId="531"/>
    <cellStyle name="Millares 5 2 6" xfId="532"/>
    <cellStyle name="Millares 5 2 6 2" xfId="533"/>
    <cellStyle name="Millares 5 2 7" xfId="534"/>
    <cellStyle name="Millares 5 3" xfId="535"/>
    <cellStyle name="Millares 5 3 2" xfId="536"/>
    <cellStyle name="Millares 5 3 2 2" xfId="537"/>
    <cellStyle name="Millares 5 3 2 2 2" xfId="538"/>
    <cellStyle name="Millares 5 3 2 3" xfId="539"/>
    <cellStyle name="Millares 5 3 3" xfId="540"/>
    <cellStyle name="Millares 5 3 3 2" xfId="541"/>
    <cellStyle name="Millares 5 3 3 2 2" xfId="542"/>
    <cellStyle name="Millares 5 3 3 3" xfId="543"/>
    <cellStyle name="Millares 5 3 4" xfId="544"/>
    <cellStyle name="Millares 5 3 4 2" xfId="545"/>
    <cellStyle name="Millares 5 3 5" xfId="546"/>
    <cellStyle name="Millares 5 4" xfId="547"/>
    <cellStyle name="Millares 5 4 2" xfId="548"/>
    <cellStyle name="Millares 5 4 2 2" xfId="549"/>
    <cellStyle name="Millares 5 4 3" xfId="550"/>
    <cellStyle name="Millares 5 5" xfId="551"/>
    <cellStyle name="Millares 5 5 2" xfId="552"/>
    <cellStyle name="Millares 5 5 2 2" xfId="553"/>
    <cellStyle name="Millares 5 5 3" xfId="554"/>
    <cellStyle name="Millares 5 6" xfId="555"/>
    <cellStyle name="Millares 5 6 2" xfId="556"/>
    <cellStyle name="Millares 5 7" xfId="557"/>
    <cellStyle name="Millares 5 7 2" xfId="558"/>
    <cellStyle name="Millares 5 8" xfId="559"/>
    <cellStyle name="Millares 6" xfId="560"/>
    <cellStyle name="Millares 6 2" xfId="561"/>
    <cellStyle name="Millares 6 2 2" xfId="562"/>
    <cellStyle name="Millares 6 2 2 2" xfId="563"/>
    <cellStyle name="Millares 6 2 2 2 2" xfId="564"/>
    <cellStyle name="Millares 6 2 2 2 2 2" xfId="565"/>
    <cellStyle name="Millares 6 2 2 2 3" xfId="566"/>
    <cellStyle name="Millares 6 2 2 3" xfId="567"/>
    <cellStyle name="Millares 6 2 2 3 2" xfId="568"/>
    <cellStyle name="Millares 6 2 2 3 2 2" xfId="569"/>
    <cellStyle name="Millares 6 2 2 3 3" xfId="570"/>
    <cellStyle name="Millares 6 2 2 4" xfId="571"/>
    <cellStyle name="Millares 6 2 2 4 2" xfId="572"/>
    <cellStyle name="Millares 6 2 2 5" xfId="573"/>
    <cellStyle name="Millares 6 2 3" xfId="574"/>
    <cellStyle name="Millares 6 2 3 2" xfId="575"/>
    <cellStyle name="Millares 6 2 3 2 2" xfId="576"/>
    <cellStyle name="Millares 6 2 3 3" xfId="577"/>
    <cellStyle name="Millares 6 2 4" xfId="578"/>
    <cellStyle name="Millares 6 2 4 2" xfId="579"/>
    <cellStyle name="Millares 6 2 4 2 2" xfId="580"/>
    <cellStyle name="Millares 6 2 4 3" xfId="581"/>
    <cellStyle name="Millares 6 2 5" xfId="582"/>
    <cellStyle name="Millares 6 2 5 2" xfId="583"/>
    <cellStyle name="Millares 6 2 6" xfId="584"/>
    <cellStyle name="Millares 6 2 6 2" xfId="585"/>
    <cellStyle name="Millares 6 2 7" xfId="586"/>
    <cellStyle name="Millares 6 3" xfId="587"/>
    <cellStyle name="Millares 6 3 2" xfId="588"/>
    <cellStyle name="Millares 6 3 2 2" xfId="589"/>
    <cellStyle name="Millares 6 3 2 2 2" xfId="590"/>
    <cellStyle name="Millares 6 3 2 3" xfId="591"/>
    <cellStyle name="Millares 6 3 3" xfId="592"/>
    <cellStyle name="Millares 6 3 3 2" xfId="593"/>
    <cellStyle name="Millares 6 3 3 2 2" xfId="594"/>
    <cellStyle name="Millares 6 3 3 3" xfId="595"/>
    <cellStyle name="Millares 6 3 4" xfId="596"/>
    <cellStyle name="Millares 6 3 4 2" xfId="597"/>
    <cellStyle name="Millares 6 3 5" xfId="598"/>
    <cellStyle name="Millares 6 4" xfId="599"/>
    <cellStyle name="Millares 6 4 2" xfId="600"/>
    <cellStyle name="Millares 6 4 2 2" xfId="601"/>
    <cellStyle name="Millares 6 4 3" xfId="602"/>
    <cellStyle name="Millares 6 5" xfId="603"/>
    <cellStyle name="Millares 6 5 2" xfId="604"/>
    <cellStyle name="Millares 6 5 2 2" xfId="605"/>
    <cellStyle name="Millares 6 5 3" xfId="606"/>
    <cellStyle name="Millares 6 6" xfId="607"/>
    <cellStyle name="Millares 6 6 2" xfId="608"/>
    <cellStyle name="Millares 6 7" xfId="609"/>
    <cellStyle name="Millares 6 7 2" xfId="610"/>
    <cellStyle name="Millares 6 8" xfId="611"/>
    <cellStyle name="Millares 7" xfId="612"/>
    <cellStyle name="Millares 7 2" xfId="613"/>
    <cellStyle name="Millares 7 2 2" xfId="614"/>
    <cellStyle name="Millares 7 2 2 2" xfId="615"/>
    <cellStyle name="Millares 7 2 2 2 2" xfId="616"/>
    <cellStyle name="Millares 7 2 2 2 2 2" xfId="617"/>
    <cellStyle name="Millares 7 2 2 2 3" xfId="618"/>
    <cellStyle name="Millares 7 2 2 3" xfId="619"/>
    <cellStyle name="Millares 7 2 2 3 2" xfId="620"/>
    <cellStyle name="Millares 7 2 2 3 2 2" xfId="621"/>
    <cellStyle name="Millares 7 2 2 3 3" xfId="622"/>
    <cellStyle name="Millares 7 2 2 4" xfId="623"/>
    <cellStyle name="Millares 7 2 2 4 2" xfId="624"/>
    <cellStyle name="Millares 7 2 2 5" xfId="625"/>
    <cellStyle name="Millares 7 2 3" xfId="626"/>
    <cellStyle name="Millares 7 2 3 2" xfId="627"/>
    <cellStyle name="Millares 7 2 3 2 2" xfId="628"/>
    <cellStyle name="Millares 7 2 3 3" xfId="629"/>
    <cellStyle name="Millares 7 2 4" xfId="630"/>
    <cellStyle name="Millares 7 2 4 2" xfId="631"/>
    <cellStyle name="Millares 7 2 4 2 2" xfId="632"/>
    <cellStyle name="Millares 7 2 4 3" xfId="633"/>
    <cellStyle name="Millares 7 2 5" xfId="634"/>
    <cellStyle name="Millares 7 2 5 2" xfId="635"/>
    <cellStyle name="Millares 7 2 6" xfId="636"/>
    <cellStyle name="Millares 7 2 6 2" xfId="637"/>
    <cellStyle name="Millares 7 2 7" xfId="638"/>
    <cellStyle name="Millares 7 3" xfId="639"/>
    <cellStyle name="Millares 7 3 2" xfId="640"/>
    <cellStyle name="Millares 7 3 2 2" xfId="641"/>
    <cellStyle name="Millares 7 3 2 2 2" xfId="642"/>
    <cellStyle name="Millares 7 3 2 3" xfId="643"/>
    <cellStyle name="Millares 7 3 3" xfId="644"/>
    <cellStyle name="Millares 7 3 3 2" xfId="645"/>
    <cellStyle name="Millares 7 3 3 2 2" xfId="646"/>
    <cellStyle name="Millares 7 3 3 3" xfId="647"/>
    <cellStyle name="Millares 7 3 4" xfId="648"/>
    <cellStyle name="Millares 7 3 4 2" xfId="649"/>
    <cellStyle name="Millares 7 3 5" xfId="650"/>
    <cellStyle name="Millares 7 4" xfId="651"/>
    <cellStyle name="Millares 7 4 2" xfId="652"/>
    <cellStyle name="Millares 7 4 2 2" xfId="653"/>
    <cellStyle name="Millares 7 4 3" xfId="654"/>
    <cellStyle name="Millares 7 5" xfId="655"/>
    <cellStyle name="Millares 7 5 2" xfId="656"/>
    <cellStyle name="Millares 7 5 2 2" xfId="657"/>
    <cellStyle name="Millares 7 5 3" xfId="658"/>
    <cellStyle name="Millares 7 6" xfId="659"/>
    <cellStyle name="Millares 7 6 2" xfId="660"/>
    <cellStyle name="Millares 7 7" xfId="661"/>
    <cellStyle name="Millares 7 7 2" xfId="662"/>
    <cellStyle name="Millares 7 8" xfId="663"/>
    <cellStyle name="Millares 8" xfId="664"/>
    <cellStyle name="Millares 8 2" xfId="665"/>
    <cellStyle name="Millares 8 2 2" xfId="666"/>
    <cellStyle name="Millares 8 2 2 2" xfId="667"/>
    <cellStyle name="Millares 8 2 2 2 2" xfId="668"/>
    <cellStyle name="Millares 8 2 2 2 2 2" xfId="669"/>
    <cellStyle name="Millares 8 2 2 2 3" xfId="670"/>
    <cellStyle name="Millares 8 2 2 3" xfId="671"/>
    <cellStyle name="Millares 8 2 2 3 2" xfId="672"/>
    <cellStyle name="Millares 8 2 2 3 2 2" xfId="673"/>
    <cellStyle name="Millares 8 2 2 3 3" xfId="674"/>
    <cellStyle name="Millares 8 2 2 4" xfId="675"/>
    <cellStyle name="Millares 8 2 2 4 2" xfId="676"/>
    <cellStyle name="Millares 8 2 2 5" xfId="677"/>
    <cellStyle name="Millares 8 2 3" xfId="678"/>
    <cellStyle name="Millares 8 2 3 2" xfId="679"/>
    <cellStyle name="Millares 8 2 3 2 2" xfId="680"/>
    <cellStyle name="Millares 8 2 3 3" xfId="681"/>
    <cellStyle name="Millares 8 2 4" xfId="682"/>
    <cellStyle name="Millares 8 2 4 2" xfId="683"/>
    <cellStyle name="Millares 8 2 4 2 2" xfId="684"/>
    <cellStyle name="Millares 8 2 4 3" xfId="685"/>
    <cellStyle name="Millares 8 2 5" xfId="686"/>
    <cellStyle name="Millares 8 2 5 2" xfId="687"/>
    <cellStyle name="Millares 8 2 6" xfId="688"/>
    <cellStyle name="Millares 8 2 6 2" xfId="689"/>
    <cellStyle name="Millares 8 2 7" xfId="690"/>
    <cellStyle name="Millares 8 3" xfId="691"/>
    <cellStyle name="Millares 8 3 2" xfId="692"/>
    <cellStyle name="Millares 8 3 2 2" xfId="693"/>
    <cellStyle name="Millares 8 3 2 2 2" xfId="694"/>
    <cellStyle name="Millares 8 3 2 3" xfId="695"/>
    <cellStyle name="Millares 8 3 3" xfId="696"/>
    <cellStyle name="Millares 8 3 3 2" xfId="697"/>
    <cellStyle name="Millares 8 3 3 2 2" xfId="698"/>
    <cellStyle name="Millares 8 3 3 3" xfId="699"/>
    <cellStyle name="Millares 8 3 4" xfId="700"/>
    <cellStyle name="Millares 8 3 4 2" xfId="701"/>
    <cellStyle name="Millares 8 3 5" xfId="702"/>
    <cellStyle name="Millares 8 4" xfId="703"/>
    <cellStyle name="Millares 8 4 2" xfId="704"/>
    <cellStyle name="Millares 8 4 2 2" xfId="705"/>
    <cellStyle name="Millares 8 4 3" xfId="706"/>
    <cellStyle name="Millares 8 5" xfId="707"/>
    <cellStyle name="Millares 8 5 2" xfId="708"/>
    <cellStyle name="Millares 8 5 2 2" xfId="709"/>
    <cellStyle name="Millares 8 5 3" xfId="710"/>
    <cellStyle name="Millares 8 6" xfId="711"/>
    <cellStyle name="Millares 8 6 2" xfId="712"/>
    <cellStyle name="Millares 8 7" xfId="713"/>
    <cellStyle name="Millares 8 7 2" xfId="714"/>
    <cellStyle name="Millares 8 8" xfId="715"/>
    <cellStyle name="Millares 9" xfId="716"/>
    <cellStyle name="Millares 9 2" xfId="717"/>
    <cellStyle name="Millares 9 2 2" xfId="718"/>
    <cellStyle name="Millares 9 3" xfId="719"/>
    <cellStyle name="Milliers [0]_Annex_comb_guideline_version4-2" xfId="720"/>
    <cellStyle name="Milliers_Annex_comb_guideline_version4-2" xfId="721"/>
    <cellStyle name="Moneda 2" xfId="722"/>
    <cellStyle name="Moneda 2 2" xfId="723"/>
    <cellStyle name="Moneda 2 2 2" xfId="724"/>
    <cellStyle name="Moneda 2 3" xfId="725"/>
    <cellStyle name="Moneda 3" xfId="726"/>
    <cellStyle name="Monétaire [0]_Annex comb guideline 4-7" xfId="727"/>
    <cellStyle name="Monétaire_Annex_comb_guideline_version4-2" xfId="728"/>
    <cellStyle name="Neutral 2" xfId="729"/>
    <cellStyle name="Neutral 3" xfId="730"/>
    <cellStyle name="Neutral 3 2" xfId="731"/>
    <cellStyle name="No-definido" xfId="732"/>
    <cellStyle name="No-definido 2" xfId="733"/>
    <cellStyle name="Normal - Style1" xfId="734"/>
    <cellStyle name="Normal - Style2" xfId="735"/>
    <cellStyle name="Normal - Style3" xfId="736"/>
    <cellStyle name="Normal - Style4" xfId="737"/>
    <cellStyle name="Normal - Style5" xfId="738"/>
    <cellStyle name="Normal 10" xfId="739"/>
    <cellStyle name="Normal 10 2" xfId="740"/>
    <cellStyle name="Normal 10 2 2" xfId="741"/>
    <cellStyle name="Normal 10 2 2 2" xfId="742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3 2 2" xfId="748"/>
    <cellStyle name="Normal 10 2 2 3 3" xfId="749"/>
    <cellStyle name="Normal 10 2 2 4" xfId="750"/>
    <cellStyle name="Normal 10 2 2 4 2" xfId="751"/>
    <cellStyle name="Normal 10 2 2 5" xfId="752"/>
    <cellStyle name="Normal 10 2 3" xfId="753"/>
    <cellStyle name="Normal 10 2 3 2" xfId="754"/>
    <cellStyle name="Normal 10 2 3 2 2" xfId="755"/>
    <cellStyle name="Normal 10 2 3 3" xfId="756"/>
    <cellStyle name="Normal 10 2 4" xfId="757"/>
    <cellStyle name="Normal 10 2 4 2" xfId="758"/>
    <cellStyle name="Normal 10 2 4 2 2" xfId="759"/>
    <cellStyle name="Normal 10 2 4 3" xfId="760"/>
    <cellStyle name="Normal 10 2 5" xfId="761"/>
    <cellStyle name="Normal 10 2 5 2" xfId="762"/>
    <cellStyle name="Normal 10 2 6" xfId="763"/>
    <cellStyle name="Normal 10 2 6 2" xfId="764"/>
    <cellStyle name="Normal 10 2 7" xfId="765"/>
    <cellStyle name="Normal 10 3" xfId="766"/>
    <cellStyle name="Normal 10 3 2" xfId="767"/>
    <cellStyle name="Normal 10 3 2 2" xfId="768"/>
    <cellStyle name="Normal 10 3 2 2 2" xfId="769"/>
    <cellStyle name="Normal 10 3 2 3" xfId="770"/>
    <cellStyle name="Normal 10 3 3" xfId="771"/>
    <cellStyle name="Normal 10 3 3 2" xfId="772"/>
    <cellStyle name="Normal 10 3 3 2 2" xfId="773"/>
    <cellStyle name="Normal 10 3 3 3" xfId="774"/>
    <cellStyle name="Normal 10 3 4" xfId="775"/>
    <cellStyle name="Normal 10 3 4 2" xfId="776"/>
    <cellStyle name="Normal 10 3 5" xfId="777"/>
    <cellStyle name="Normal 10 4" xfId="778"/>
    <cellStyle name="Normal 10 4 2" xfId="779"/>
    <cellStyle name="Normal 10 4 2 2" xfId="780"/>
    <cellStyle name="Normal 10 4 3" xfId="781"/>
    <cellStyle name="Normal 10 5" xfId="782"/>
    <cellStyle name="Normal 10 5 2" xfId="783"/>
    <cellStyle name="Normal 10 5 2 2" xfId="784"/>
    <cellStyle name="Normal 10 5 3" xfId="785"/>
    <cellStyle name="Normal 10 6" xfId="786"/>
    <cellStyle name="Normal 10 6 2" xfId="787"/>
    <cellStyle name="Normal 10 7" xfId="788"/>
    <cellStyle name="Normal 10 7 2" xfId="789"/>
    <cellStyle name="Normal 10 8" xfId="790"/>
    <cellStyle name="Normal 100" xfId="791"/>
    <cellStyle name="Normal 101" xfId="792"/>
    <cellStyle name="Normal 102" xfId="793"/>
    <cellStyle name="Normal 103" xfId="794"/>
    <cellStyle name="Normal 104" xfId="795"/>
    <cellStyle name="Normal 105" xfId="796"/>
    <cellStyle name="Normal 106" xfId="797"/>
    <cellStyle name="Normal 107" xfId="798"/>
    <cellStyle name="Normal 108" xfId="799"/>
    <cellStyle name="Normal 109" xfId="800"/>
    <cellStyle name="Normal 11" xfId="801"/>
    <cellStyle name="Normal 110" xfId="802"/>
    <cellStyle name="Normal 111" xfId="803"/>
    <cellStyle name="Normal 112" xfId="804"/>
    <cellStyle name="Normal 113" xfId="805"/>
    <cellStyle name="Normal 114" xfId="806"/>
    <cellStyle name="Normal 115" xfId="807"/>
    <cellStyle name="Normal 116" xfId="808"/>
    <cellStyle name="Normal 117" xfId="809"/>
    <cellStyle name="Normal 118" xfId="810"/>
    <cellStyle name="Normal 119" xfId="811"/>
    <cellStyle name="Normal 12" xfId="812"/>
    <cellStyle name="Normal 120" xfId="813"/>
    <cellStyle name="Normal 121" xfId="814"/>
    <cellStyle name="Normal 122" xfId="815"/>
    <cellStyle name="Normal 123" xfId="816"/>
    <cellStyle name="Normal 124" xfId="817"/>
    <cellStyle name="Normal 125" xfId="818"/>
    <cellStyle name="Normal 126" xfId="819"/>
    <cellStyle name="Normal 127" xfId="820"/>
    <cellStyle name="Normal 128" xfId="821"/>
    <cellStyle name="Normal 129" xfId="822"/>
    <cellStyle name="Normal 13" xfId="823"/>
    <cellStyle name="Normal 130" xfId="824"/>
    <cellStyle name="Normal 131" xfId="825"/>
    <cellStyle name="Normal 132" xfId="826"/>
    <cellStyle name="Normal 14" xfId="827"/>
    <cellStyle name="Normal 15" xfId="828"/>
    <cellStyle name="Normal 16" xfId="829"/>
    <cellStyle name="Normal 17" xfId="830"/>
    <cellStyle name="Normal 18" xfId="831"/>
    <cellStyle name="Normal 19" xfId="832"/>
    <cellStyle name="Normal 19 2" xfId="833"/>
    <cellStyle name="Normal 19 2 2" xfId="834"/>
    <cellStyle name="Normal 19 2 2 2" xfId="835"/>
    <cellStyle name="Normal 19 2 2 2 2" xfId="836"/>
    <cellStyle name="Normal 19 2 2 2 2 2" xfId="837"/>
    <cellStyle name="Normal 19 2 2 2 3" xfId="838"/>
    <cellStyle name="Normal 19 2 2 3" xfId="839"/>
    <cellStyle name="Normal 19 2 2 3 2" xfId="840"/>
    <cellStyle name="Normal 19 2 2 3 2 2" xfId="841"/>
    <cellStyle name="Normal 19 2 2 3 3" xfId="842"/>
    <cellStyle name="Normal 19 2 2 4" xfId="843"/>
    <cellStyle name="Normal 19 2 2 4 2" xfId="844"/>
    <cellStyle name="Normal 19 2 2 5" xfId="845"/>
    <cellStyle name="Normal 19 2 3" xfId="846"/>
    <cellStyle name="Normal 19 2 3 2" xfId="847"/>
    <cellStyle name="Normal 19 2 3 2 2" xfId="848"/>
    <cellStyle name="Normal 19 2 3 3" xfId="849"/>
    <cellStyle name="Normal 19 2 4" xfId="850"/>
    <cellStyle name="Normal 19 2 4 2" xfId="851"/>
    <cellStyle name="Normal 19 2 4 2 2" xfId="852"/>
    <cellStyle name="Normal 19 2 4 3" xfId="853"/>
    <cellStyle name="Normal 19 2 5" xfId="854"/>
    <cellStyle name="Normal 19 2 5 2" xfId="855"/>
    <cellStyle name="Normal 19 2 6" xfId="856"/>
    <cellStyle name="Normal 19 2 6 2" xfId="857"/>
    <cellStyle name="Normal 19 2 7" xfId="858"/>
    <cellStyle name="Normal 19 3" xfId="859"/>
    <cellStyle name="Normal 19 3 2" xfId="860"/>
    <cellStyle name="Normal 19 3 2 2" xfId="861"/>
    <cellStyle name="Normal 19 3 2 2 2" xfId="862"/>
    <cellStyle name="Normal 19 3 2 3" xfId="863"/>
    <cellStyle name="Normal 19 3 3" xfId="864"/>
    <cellStyle name="Normal 19 3 3 2" xfId="865"/>
    <cellStyle name="Normal 19 3 3 2 2" xfId="866"/>
    <cellStyle name="Normal 19 3 3 3" xfId="867"/>
    <cellStyle name="Normal 19 3 4" xfId="868"/>
    <cellStyle name="Normal 19 3 4 2" xfId="869"/>
    <cellStyle name="Normal 19 3 5" xfId="870"/>
    <cellStyle name="Normal 19 4" xfId="871"/>
    <cellStyle name="Normal 19 4 2" xfId="872"/>
    <cellStyle name="Normal 19 4 2 2" xfId="873"/>
    <cellStyle name="Normal 19 4 3" xfId="874"/>
    <cellStyle name="Normal 19 5" xfId="875"/>
    <cellStyle name="Normal 19 5 2" xfId="876"/>
    <cellStyle name="Normal 19 5 2 2" xfId="877"/>
    <cellStyle name="Normal 19 5 3" xfId="878"/>
    <cellStyle name="Normal 19 6" xfId="879"/>
    <cellStyle name="Normal 19 6 2" xfId="880"/>
    <cellStyle name="Normal 19 7" xfId="881"/>
    <cellStyle name="Normal 19 7 2" xfId="882"/>
    <cellStyle name="Normal 19 8" xfId="883"/>
    <cellStyle name="Normal 2 12" xfId="884"/>
    <cellStyle name="Normal 2 10" xfId="885"/>
    <cellStyle name="Normal 2 11" xfId="886"/>
    <cellStyle name="Normal 2 2" xfId="887"/>
    <cellStyle name="Normal 2 2 2" xfId="888"/>
    <cellStyle name="Normal 2 2 3" xfId="889"/>
    <cellStyle name="Normal 2 2 4" xfId="890"/>
    <cellStyle name="Normal 2 2_Balance" xfId="891"/>
    <cellStyle name="Normal 2 3" xfId="892"/>
    <cellStyle name="Normal 2 3 2" xfId="893"/>
    <cellStyle name="Normal 2 4" xfId="894"/>
    <cellStyle name="Normal 2 4 2" xfId="895"/>
    <cellStyle name="Normal 2 5" xfId="896"/>
    <cellStyle name="Normal 2 6" xfId="897"/>
    <cellStyle name="Normal 2 7" xfId="898"/>
    <cellStyle name="Normal 2 8" xfId="899"/>
    <cellStyle name="Normal 2 9" xfId="900"/>
    <cellStyle name="Normal 2_Balance" xfId="901"/>
    <cellStyle name="Normal 20" xfId="902"/>
    <cellStyle name="Normal 21" xfId="903"/>
    <cellStyle name="Normal 22" xfId="904"/>
    <cellStyle name="Normal 23" xfId="905"/>
    <cellStyle name="Normal 24" xfId="906"/>
    <cellStyle name="Normal 24 2" xfId="907"/>
    <cellStyle name="Normal 24 2 2" xfId="908"/>
    <cellStyle name="Normal 24 2 2 2" xfId="909"/>
    <cellStyle name="Normal 24 2 2 2 2" xfId="910"/>
    <cellStyle name="Normal 24 2 2 2 2 2" xfId="911"/>
    <cellStyle name="Normal 24 2 2 2 3" xfId="912"/>
    <cellStyle name="Normal 24 2 2 3" xfId="913"/>
    <cellStyle name="Normal 24 2 2 3 2" xfId="914"/>
    <cellStyle name="Normal 24 2 2 3 2 2" xfId="915"/>
    <cellStyle name="Normal 24 2 2 3 3" xfId="916"/>
    <cellStyle name="Normal 24 2 2 4" xfId="917"/>
    <cellStyle name="Normal 24 2 2 4 2" xfId="918"/>
    <cellStyle name="Normal 24 2 2 5" xfId="919"/>
    <cellStyle name="Normal 24 2 3" xfId="920"/>
    <cellStyle name="Normal 24 2 3 2" xfId="921"/>
    <cellStyle name="Normal 24 2 3 2 2" xfId="922"/>
    <cellStyle name="Normal 24 2 3 3" xfId="923"/>
    <cellStyle name="Normal 24 2 4" xfId="924"/>
    <cellStyle name="Normal 24 2 4 2" xfId="925"/>
    <cellStyle name="Normal 24 2 4 2 2" xfId="926"/>
    <cellStyle name="Normal 24 2 4 3" xfId="927"/>
    <cellStyle name="Normal 24 2 5" xfId="928"/>
    <cellStyle name="Normal 24 2 5 2" xfId="929"/>
    <cellStyle name="Normal 24 2 6" xfId="930"/>
    <cellStyle name="Normal 24 2 6 2" xfId="931"/>
    <cellStyle name="Normal 24 2 7" xfId="932"/>
    <cellStyle name="Normal 24 3" xfId="933"/>
    <cellStyle name="Normal 24 3 2" xfId="934"/>
    <cellStyle name="Normal 24 3 2 2" xfId="935"/>
    <cellStyle name="Normal 24 3 2 2 2" xfId="936"/>
    <cellStyle name="Normal 24 3 2 3" xfId="937"/>
    <cellStyle name="Normal 24 3 3" xfId="938"/>
    <cellStyle name="Normal 24 3 3 2" xfId="939"/>
    <cellStyle name="Normal 24 3 3 2 2" xfId="940"/>
    <cellStyle name="Normal 24 3 3 3" xfId="941"/>
    <cellStyle name="Normal 24 3 4" xfId="942"/>
    <cellStyle name="Normal 24 3 4 2" xfId="943"/>
    <cellStyle name="Normal 24 3 5" xfId="944"/>
    <cellStyle name="Normal 24 4" xfId="945"/>
    <cellStyle name="Normal 24 4 2" xfId="946"/>
    <cellStyle name="Normal 24 4 2 2" xfId="947"/>
    <cellStyle name="Normal 24 4 3" xfId="948"/>
    <cellStyle name="Normal 24 5" xfId="949"/>
    <cellStyle name="Normal 24 5 2" xfId="950"/>
    <cellStyle name="Normal 24 5 2 2" xfId="951"/>
    <cellStyle name="Normal 24 5 3" xfId="952"/>
    <cellStyle name="Normal 24 6" xfId="953"/>
    <cellStyle name="Normal 24 6 2" xfId="954"/>
    <cellStyle name="Normal 24 7" xfId="955"/>
    <cellStyle name="Normal 24 7 2" xfId="956"/>
    <cellStyle name="Normal 24 8" xfId="957"/>
    <cellStyle name="Normal 25" xfId="958"/>
    <cellStyle name="Normal 26" xfId="959"/>
    <cellStyle name="Normal 27" xfId="960"/>
    <cellStyle name="Normal 28" xfId="961"/>
    <cellStyle name="Normal 29" xfId="962"/>
    <cellStyle name="Normal 3 5" xfId="963"/>
    <cellStyle name="Normal 3 2" xfId="964"/>
    <cellStyle name="Normal 3 3" xfId="965"/>
    <cellStyle name="Normal 3 4" xfId="966"/>
    <cellStyle name="Normal 3 4 2" xfId="967"/>
    <cellStyle name="Normal 3_Balance" xfId="968"/>
    <cellStyle name="Normal 30" xfId="969"/>
    <cellStyle name="Normal 31" xfId="970"/>
    <cellStyle name="Normal 31 2" xfId="971"/>
    <cellStyle name="Normal 31 2 2" xfId="972"/>
    <cellStyle name="Normal 31 2 2 2" xfId="973"/>
    <cellStyle name="Normal 31 2 2 2 2" xfId="974"/>
    <cellStyle name="Normal 31 2 2 2 2 2" xfId="975"/>
    <cellStyle name="Normal 31 2 2 2 3" xfId="976"/>
    <cellStyle name="Normal 31 2 2 3" xfId="977"/>
    <cellStyle name="Normal 31 2 2 3 2" xfId="978"/>
    <cellStyle name="Normal 31 2 2 3 2 2" xfId="979"/>
    <cellStyle name="Normal 31 2 2 3 3" xfId="980"/>
    <cellStyle name="Normal 31 2 2 4" xfId="981"/>
    <cellStyle name="Normal 31 2 2 4 2" xfId="982"/>
    <cellStyle name="Normal 31 2 2 5" xfId="983"/>
    <cellStyle name="Normal 31 2 3" xfId="984"/>
    <cellStyle name="Normal 31 2 3 2" xfId="985"/>
    <cellStyle name="Normal 31 2 3 2 2" xfId="986"/>
    <cellStyle name="Normal 31 2 3 3" xfId="987"/>
    <cellStyle name="Normal 31 2 4" xfId="988"/>
    <cellStyle name="Normal 31 2 4 2" xfId="989"/>
    <cellStyle name="Normal 31 2 4 2 2" xfId="990"/>
    <cellStyle name="Normal 31 2 4 3" xfId="991"/>
    <cellStyle name="Normal 31 2 5" xfId="992"/>
    <cellStyle name="Normal 31 2 5 2" xfId="993"/>
    <cellStyle name="Normal 31 2 6" xfId="994"/>
    <cellStyle name="Normal 31 2 6 2" xfId="995"/>
    <cellStyle name="Normal 31 2 7" xfId="996"/>
    <cellStyle name="Normal 31 3" xfId="997"/>
    <cellStyle name="Normal 31 3 2" xfId="998"/>
    <cellStyle name="Normal 31 3 2 2" xfId="999"/>
    <cellStyle name="Normal 31 3 2 2 2" xfId="1000"/>
    <cellStyle name="Normal 31 3 2 3" xfId="1001"/>
    <cellStyle name="Normal 31 3 3" xfId="1002"/>
    <cellStyle name="Normal 31 3 3 2" xfId="1003"/>
    <cellStyle name="Normal 31 3 3 2 2" xfId="1004"/>
    <cellStyle name="Normal 31 3 3 3" xfId="1005"/>
    <cellStyle name="Normal 31 3 4" xfId="1006"/>
    <cellStyle name="Normal 31 3 4 2" xfId="1007"/>
    <cellStyle name="Normal 31 3 5" xfId="1008"/>
    <cellStyle name="Normal 31 4" xfId="1009"/>
    <cellStyle name="Normal 31 4 2" xfId="1010"/>
    <cellStyle name="Normal 31 4 2 2" xfId="1011"/>
    <cellStyle name="Normal 31 4 3" xfId="1012"/>
    <cellStyle name="Normal 31 5" xfId="1013"/>
    <cellStyle name="Normal 31 5 2" xfId="1014"/>
    <cellStyle name="Normal 31 5 2 2" xfId="1015"/>
    <cellStyle name="Normal 31 5 3" xfId="1016"/>
    <cellStyle name="Normal 31 6" xfId="1017"/>
    <cellStyle name="Normal 31 6 2" xfId="1018"/>
    <cellStyle name="Normal 31 7" xfId="1019"/>
    <cellStyle name="Normal 31 7 2" xfId="1020"/>
    <cellStyle name="Normal 31 8" xfId="1021"/>
    <cellStyle name="Normal 32" xfId="1022"/>
    <cellStyle name="Normal 33" xfId="1023"/>
    <cellStyle name="Normal 34" xfId="1024"/>
    <cellStyle name="Normal 35" xfId="1025"/>
    <cellStyle name="Normal 35 2" xfId="1026"/>
    <cellStyle name="Normal 35 2 2" xfId="1027"/>
    <cellStyle name="Normal 35 2 2 2" xfId="1028"/>
    <cellStyle name="Normal 35 2 2 2 2" xfId="1029"/>
    <cellStyle name="Normal 35 2 2 2 2 2" xfId="1030"/>
    <cellStyle name="Normal 35 2 2 2 3" xfId="1031"/>
    <cellStyle name="Normal 35 2 2 3" xfId="1032"/>
    <cellStyle name="Normal 35 2 2 3 2" xfId="1033"/>
    <cellStyle name="Normal 35 2 2 3 2 2" xfId="1034"/>
    <cellStyle name="Normal 35 2 2 3 3" xfId="1035"/>
    <cellStyle name="Normal 35 2 2 4" xfId="1036"/>
    <cellStyle name="Normal 35 2 2 4 2" xfId="1037"/>
    <cellStyle name="Normal 35 2 2 5" xfId="1038"/>
    <cellStyle name="Normal 35 2 3" xfId="1039"/>
    <cellStyle name="Normal 35 2 3 2" xfId="1040"/>
    <cellStyle name="Normal 35 2 3 2 2" xfId="1041"/>
    <cellStyle name="Normal 35 2 3 3" xfId="1042"/>
    <cellStyle name="Normal 35 2 4" xfId="1043"/>
    <cellStyle name="Normal 35 2 4 2" xfId="1044"/>
    <cellStyle name="Normal 35 2 4 2 2" xfId="1045"/>
    <cellStyle name="Normal 35 2 4 3" xfId="1046"/>
    <cellStyle name="Normal 35 2 5" xfId="1047"/>
    <cellStyle name="Normal 35 2 5 2" xfId="1048"/>
    <cellStyle name="Normal 35 2 6" xfId="1049"/>
    <cellStyle name="Normal 35 2 6 2" xfId="1050"/>
    <cellStyle name="Normal 35 2 7" xfId="1051"/>
    <cellStyle name="Normal 35 3" xfId="1052"/>
    <cellStyle name="Normal 35 3 2" xfId="1053"/>
    <cellStyle name="Normal 35 3 2 2" xfId="1054"/>
    <cellStyle name="Normal 35 3 2 2 2" xfId="1055"/>
    <cellStyle name="Normal 35 3 2 3" xfId="1056"/>
    <cellStyle name="Normal 35 3 3" xfId="1057"/>
    <cellStyle name="Normal 35 3 3 2" xfId="1058"/>
    <cellStyle name="Normal 35 3 3 2 2" xfId="1059"/>
    <cellStyle name="Normal 35 3 3 3" xfId="1060"/>
    <cellStyle name="Normal 35 3 4" xfId="1061"/>
    <cellStyle name="Normal 35 3 4 2" xfId="1062"/>
    <cellStyle name="Normal 35 3 5" xfId="1063"/>
    <cellStyle name="Normal 35 4" xfId="1064"/>
    <cellStyle name="Normal 35 4 2" xfId="1065"/>
    <cellStyle name="Normal 35 4 2 2" xfId="1066"/>
    <cellStyle name="Normal 35 4 3" xfId="1067"/>
    <cellStyle name="Normal 35 5" xfId="1068"/>
    <cellStyle name="Normal 35 5 2" xfId="1069"/>
    <cellStyle name="Normal 35 5 2 2" xfId="1070"/>
    <cellStyle name="Normal 35 5 3" xfId="1071"/>
    <cellStyle name="Normal 35 6" xfId="1072"/>
    <cellStyle name="Normal 35 6 2" xfId="1073"/>
    <cellStyle name="Normal 35 7" xfId="1074"/>
    <cellStyle name="Normal 35 7 2" xfId="1075"/>
    <cellStyle name="Normal 35 8" xfId="1076"/>
    <cellStyle name="Normal 36" xfId="1077"/>
    <cellStyle name="Normal 36 2" xfId="1078"/>
    <cellStyle name="Normal 36 2 2" xfId="1079"/>
    <cellStyle name="Normal 36 2 2 2" xfId="1080"/>
    <cellStyle name="Normal 36 2 2 2 2" xfId="1081"/>
    <cellStyle name="Normal 36 2 2 2 2 2" xfId="1082"/>
    <cellStyle name="Normal 36 2 2 2 3" xfId="1083"/>
    <cellStyle name="Normal 36 2 2 3" xfId="1084"/>
    <cellStyle name="Normal 36 2 2 3 2" xfId="1085"/>
    <cellStyle name="Normal 36 2 2 3 2 2" xfId="1086"/>
    <cellStyle name="Normal 36 2 2 3 3" xfId="1087"/>
    <cellStyle name="Normal 36 2 2 4" xfId="1088"/>
    <cellStyle name="Normal 36 2 2 4 2" xfId="1089"/>
    <cellStyle name="Normal 36 2 2 5" xfId="1090"/>
    <cellStyle name="Normal 36 2 3" xfId="1091"/>
    <cellStyle name="Normal 36 2 3 2" xfId="1092"/>
    <cellStyle name="Normal 36 2 3 2 2" xfId="1093"/>
    <cellStyle name="Normal 36 2 3 3" xfId="1094"/>
    <cellStyle name="Normal 36 2 4" xfId="1095"/>
    <cellStyle name="Normal 36 2 4 2" xfId="1096"/>
    <cellStyle name="Normal 36 2 4 2 2" xfId="1097"/>
    <cellStyle name="Normal 36 2 4 3" xfId="1098"/>
    <cellStyle name="Normal 36 2 5" xfId="1099"/>
    <cellStyle name="Normal 36 2 5 2" xfId="1100"/>
    <cellStyle name="Normal 36 2 6" xfId="1101"/>
    <cellStyle name="Normal 36 2 6 2" xfId="1102"/>
    <cellStyle name="Normal 36 2 7" xfId="1103"/>
    <cellStyle name="Normal 36 3" xfId="1104"/>
    <cellStyle name="Normal 36 3 2" xfId="1105"/>
    <cellStyle name="Normal 36 3 2 2" xfId="1106"/>
    <cellStyle name="Normal 36 3 2 2 2" xfId="1107"/>
    <cellStyle name="Normal 36 3 2 3" xfId="1108"/>
    <cellStyle name="Normal 36 3 3" xfId="1109"/>
    <cellStyle name="Normal 36 3 3 2" xfId="1110"/>
    <cellStyle name="Normal 36 3 3 2 2" xfId="1111"/>
    <cellStyle name="Normal 36 3 3 3" xfId="1112"/>
    <cellStyle name="Normal 36 3 4" xfId="1113"/>
    <cellStyle name="Normal 36 3 4 2" xfId="1114"/>
    <cellStyle name="Normal 36 3 5" xfId="1115"/>
    <cellStyle name="Normal 36 4" xfId="1116"/>
    <cellStyle name="Normal 36 4 2" xfId="1117"/>
    <cellStyle name="Normal 36 4 2 2" xfId="1118"/>
    <cellStyle name="Normal 36 4 3" xfId="1119"/>
    <cellStyle name="Normal 36 5" xfId="1120"/>
    <cellStyle name="Normal 36 5 2" xfId="1121"/>
    <cellStyle name="Normal 36 5 2 2" xfId="1122"/>
    <cellStyle name="Normal 36 5 3" xfId="1123"/>
    <cellStyle name="Normal 36 6" xfId="1124"/>
    <cellStyle name="Normal 36 6 2" xfId="1125"/>
    <cellStyle name="Normal 36 7" xfId="1126"/>
    <cellStyle name="Normal 36 7 2" xfId="1127"/>
    <cellStyle name="Normal 36 8" xfId="1128"/>
    <cellStyle name="Normal 37" xfId="1129"/>
    <cellStyle name="Normal 37 2" xfId="1130"/>
    <cellStyle name="Normal 37 2 2" xfId="1131"/>
    <cellStyle name="Normal 37 2 2 2" xfId="1132"/>
    <cellStyle name="Normal 37 2 2 2 2" xfId="1133"/>
    <cellStyle name="Normal 37 2 2 2 2 2" xfId="1134"/>
    <cellStyle name="Normal 37 2 2 2 3" xfId="1135"/>
    <cellStyle name="Normal 37 2 2 3" xfId="1136"/>
    <cellStyle name="Normal 37 2 2 3 2" xfId="1137"/>
    <cellStyle name="Normal 37 2 2 3 2 2" xfId="1138"/>
    <cellStyle name="Normal 37 2 2 3 3" xfId="1139"/>
    <cellStyle name="Normal 37 2 2 4" xfId="1140"/>
    <cellStyle name="Normal 37 2 2 4 2" xfId="1141"/>
    <cellStyle name="Normal 37 2 2 5" xfId="1142"/>
    <cellStyle name="Normal 37 2 3" xfId="1143"/>
    <cellStyle name="Normal 37 2 3 2" xfId="1144"/>
    <cellStyle name="Normal 37 2 3 2 2" xfId="1145"/>
    <cellStyle name="Normal 37 2 3 3" xfId="1146"/>
    <cellStyle name="Normal 37 2 4" xfId="1147"/>
    <cellStyle name="Normal 37 2 4 2" xfId="1148"/>
    <cellStyle name="Normal 37 2 4 2 2" xfId="1149"/>
    <cellStyle name="Normal 37 2 4 3" xfId="1150"/>
    <cellStyle name="Normal 37 2 5" xfId="1151"/>
    <cellStyle name="Normal 37 2 5 2" xfId="1152"/>
    <cellStyle name="Normal 37 2 6" xfId="1153"/>
    <cellStyle name="Normal 37 2 6 2" xfId="1154"/>
    <cellStyle name="Normal 37 2 7" xfId="1155"/>
    <cellStyle name="Normal 37 3" xfId="1156"/>
    <cellStyle name="Normal 37 3 2" xfId="1157"/>
    <cellStyle name="Normal 37 3 2 2" xfId="1158"/>
    <cellStyle name="Normal 37 3 2 2 2" xfId="1159"/>
    <cellStyle name="Normal 37 3 2 3" xfId="1160"/>
    <cellStyle name="Normal 37 3 3" xfId="1161"/>
    <cellStyle name="Normal 37 3 3 2" xfId="1162"/>
    <cellStyle name="Normal 37 3 3 2 2" xfId="1163"/>
    <cellStyle name="Normal 37 3 3 3" xfId="1164"/>
    <cellStyle name="Normal 37 3 4" xfId="1165"/>
    <cellStyle name="Normal 37 3 4 2" xfId="1166"/>
    <cellStyle name="Normal 37 3 5" xfId="1167"/>
    <cellStyle name="Normal 37 4" xfId="1168"/>
    <cellStyle name="Normal 37 4 2" xfId="1169"/>
    <cellStyle name="Normal 37 4 2 2" xfId="1170"/>
    <cellStyle name="Normal 37 4 3" xfId="1171"/>
    <cellStyle name="Normal 37 5" xfId="1172"/>
    <cellStyle name="Normal 37 5 2" xfId="1173"/>
    <cellStyle name="Normal 37 5 2 2" xfId="1174"/>
    <cellStyle name="Normal 37 5 3" xfId="1175"/>
    <cellStyle name="Normal 37 6" xfId="1176"/>
    <cellStyle name="Normal 37 6 2" xfId="1177"/>
    <cellStyle name="Normal 37 7" xfId="1178"/>
    <cellStyle name="Normal 37 7 2" xfId="1179"/>
    <cellStyle name="Normal 37 8" xfId="1180"/>
    <cellStyle name="Normal 38" xfId="1181"/>
    <cellStyle name="Normal 38 2" xfId="1182"/>
    <cellStyle name="Normal 38 2 2" xfId="1183"/>
    <cellStyle name="Normal 38 2 2 2" xfId="1184"/>
    <cellStyle name="Normal 38 2 2 2 2" xfId="1185"/>
    <cellStyle name="Normal 38 2 2 2 2 2" xfId="1186"/>
    <cellStyle name="Normal 38 2 2 2 3" xfId="1187"/>
    <cellStyle name="Normal 38 2 2 3" xfId="1188"/>
    <cellStyle name="Normal 38 2 2 3 2" xfId="1189"/>
    <cellStyle name="Normal 38 2 2 3 2 2" xfId="1190"/>
    <cellStyle name="Normal 38 2 2 3 3" xfId="1191"/>
    <cellStyle name="Normal 38 2 2 4" xfId="1192"/>
    <cellStyle name="Normal 38 2 2 4 2" xfId="1193"/>
    <cellStyle name="Normal 38 2 2 5" xfId="1194"/>
    <cellStyle name="Normal 38 2 3" xfId="1195"/>
    <cellStyle name="Normal 38 2 3 2" xfId="1196"/>
    <cellStyle name="Normal 38 2 3 2 2" xfId="1197"/>
    <cellStyle name="Normal 38 2 3 3" xfId="1198"/>
    <cellStyle name="Normal 38 2 4" xfId="1199"/>
    <cellStyle name="Normal 38 2 4 2" xfId="1200"/>
    <cellStyle name="Normal 38 2 4 2 2" xfId="1201"/>
    <cellStyle name="Normal 38 2 4 3" xfId="1202"/>
    <cellStyle name="Normal 38 2 5" xfId="1203"/>
    <cellStyle name="Normal 38 2 5 2" xfId="1204"/>
    <cellStyle name="Normal 38 2 6" xfId="1205"/>
    <cellStyle name="Normal 38 2 6 2" xfId="1206"/>
    <cellStyle name="Normal 38 2 7" xfId="1207"/>
    <cellStyle name="Normal 38 3" xfId="1208"/>
    <cellStyle name="Normal 38 3 2" xfId="1209"/>
    <cellStyle name="Normal 38 3 2 2" xfId="1210"/>
    <cellStyle name="Normal 38 3 2 2 2" xfId="1211"/>
    <cellStyle name="Normal 38 3 2 3" xfId="1212"/>
    <cellStyle name="Normal 38 3 3" xfId="1213"/>
    <cellStyle name="Normal 38 3 3 2" xfId="1214"/>
    <cellStyle name="Normal 38 3 3 2 2" xfId="1215"/>
    <cellStyle name="Normal 38 3 3 3" xfId="1216"/>
    <cellStyle name="Normal 38 3 4" xfId="1217"/>
    <cellStyle name="Normal 38 3 4 2" xfId="1218"/>
    <cellStyle name="Normal 38 3 5" xfId="1219"/>
    <cellStyle name="Normal 38 4" xfId="1220"/>
    <cellStyle name="Normal 38 4 2" xfId="1221"/>
    <cellStyle name="Normal 38 4 2 2" xfId="1222"/>
    <cellStyle name="Normal 38 4 3" xfId="1223"/>
    <cellStyle name="Normal 38 5" xfId="1224"/>
    <cellStyle name="Normal 38 5 2" xfId="1225"/>
    <cellStyle name="Normal 38 5 2 2" xfId="1226"/>
    <cellStyle name="Normal 38 5 3" xfId="1227"/>
    <cellStyle name="Normal 38 6" xfId="1228"/>
    <cellStyle name="Normal 38 6 2" xfId="1229"/>
    <cellStyle name="Normal 38 7" xfId="1230"/>
    <cellStyle name="Normal 38 7 2" xfId="1231"/>
    <cellStyle name="Normal 38 8" xfId="1232"/>
    <cellStyle name="Normal 39" xfId="1233"/>
    <cellStyle name="Normal 39 2" xfId="1234"/>
    <cellStyle name="Normal 39 2 2" xfId="1235"/>
    <cellStyle name="Normal 39 2 2 2" xfId="1236"/>
    <cellStyle name="Normal 39 2 2 2 2" xfId="1237"/>
    <cellStyle name="Normal 39 2 2 3" xfId="1238"/>
    <cellStyle name="Normal 39 2 3" xfId="1239"/>
    <cellStyle name="Normal 39 2 3 2" xfId="1240"/>
    <cellStyle name="Normal 39 2 3 2 2" xfId="1241"/>
    <cellStyle name="Normal 39 2 3 3" xfId="1242"/>
    <cellStyle name="Normal 39 2 4" xfId="1243"/>
    <cellStyle name="Normal 39 2 4 2" xfId="1244"/>
    <cellStyle name="Normal 39 2 5" xfId="1245"/>
    <cellStyle name="Normal 39 2 6" xfId="1246"/>
    <cellStyle name="Normal 39 3" xfId="1247"/>
    <cellStyle name="Normal 39 3 2" xfId="1248"/>
    <cellStyle name="Normal 39 3 2 2" xfId="1249"/>
    <cellStyle name="Normal 39 3 3" xfId="1250"/>
    <cellStyle name="Normal 39 4" xfId="1251"/>
    <cellStyle name="Normal 39 4 2" xfId="1252"/>
    <cellStyle name="Normal 39 4 2 2" xfId="1253"/>
    <cellStyle name="Normal 39 4 3" xfId="1254"/>
    <cellStyle name="Normal 39 5" xfId="1255"/>
    <cellStyle name="Normal 39 5 2" xfId="1256"/>
    <cellStyle name="Normal 39 6" xfId="1257"/>
    <cellStyle name="Normal 39 6 2" xfId="1258"/>
    <cellStyle name="Normal 39 7" xfId="1259"/>
    <cellStyle name="Normal 39 8" xfId="1260"/>
    <cellStyle name="Normal 4 2" xfId="1261"/>
    <cellStyle name="Normal 4 3" xfId="1262"/>
    <cellStyle name="Normal 40" xfId="1263"/>
    <cellStyle name="Normal 40 2" xfId="1264"/>
    <cellStyle name="Normal 40 2 2" xfId="1265"/>
    <cellStyle name="Normal 40 2 2 2" xfId="1266"/>
    <cellStyle name="Normal 40 2 2 2 2" xfId="1267"/>
    <cellStyle name="Normal 40 2 2 3" xfId="1268"/>
    <cellStyle name="Normal 40 2 3" xfId="1269"/>
    <cellStyle name="Normal 40 2 3 2" xfId="1270"/>
    <cellStyle name="Normal 40 2 3 2 2" xfId="1271"/>
    <cellStyle name="Normal 40 2 3 3" xfId="1272"/>
    <cellStyle name="Normal 40 2 4" xfId="1273"/>
    <cellStyle name="Normal 40 2 4 2" xfId="1274"/>
    <cellStyle name="Normal 40 2 5" xfId="1275"/>
    <cellStyle name="Normal 40 2 6" xfId="1276"/>
    <cellStyle name="Normal 40 3" xfId="1277"/>
    <cellStyle name="Normal 40 3 2" xfId="1278"/>
    <cellStyle name="Normal 40 3 2 2" xfId="1279"/>
    <cellStyle name="Normal 40 3 3" xfId="1280"/>
    <cellStyle name="Normal 40 4" xfId="1281"/>
    <cellStyle name="Normal 40 4 2" xfId="1282"/>
    <cellStyle name="Normal 40 4 2 2" xfId="1283"/>
    <cellStyle name="Normal 40 4 3" xfId="1284"/>
    <cellStyle name="Normal 40 5" xfId="1285"/>
    <cellStyle name="Normal 40 5 2" xfId="1286"/>
    <cellStyle name="Normal 40 6" xfId="1287"/>
    <cellStyle name="Normal 40 6 2" xfId="1288"/>
    <cellStyle name="Normal 40 7" xfId="1289"/>
    <cellStyle name="Normal 40 8" xfId="1290"/>
    <cellStyle name="Normal 41" xfId="1291"/>
    <cellStyle name="Normal 41 2" xfId="1292"/>
    <cellStyle name="Normal 41 2 2" xfId="1293"/>
    <cellStyle name="Normal 41 2 2 2" xfId="1294"/>
    <cellStyle name="Normal 41 2 2 2 2" xfId="1295"/>
    <cellStyle name="Normal 41 2 2 3" xfId="1296"/>
    <cellStyle name="Normal 41 2 3" xfId="1297"/>
    <cellStyle name="Normal 41 2 3 2" xfId="1298"/>
    <cellStyle name="Normal 41 2 3 2 2" xfId="1299"/>
    <cellStyle name="Normal 41 2 3 3" xfId="1300"/>
    <cellStyle name="Normal 41 2 4" xfId="1301"/>
    <cellStyle name="Normal 41 2 4 2" xfId="1302"/>
    <cellStyle name="Normal 41 2 5" xfId="1303"/>
    <cellStyle name="Normal 41 3" xfId="1304"/>
    <cellStyle name="Normal 41 3 2" xfId="1305"/>
    <cellStyle name="Normal 41 3 2 2" xfId="1306"/>
    <cellStyle name="Normal 41 3 3" xfId="1307"/>
    <cellStyle name="Normal 41 4" xfId="1308"/>
    <cellStyle name="Normal 41 4 2" xfId="1309"/>
    <cellStyle name="Normal 41 4 2 2" xfId="1310"/>
    <cellStyle name="Normal 41 4 3" xfId="1311"/>
    <cellStyle name="Normal 41 5" xfId="1312"/>
    <cellStyle name="Normal 41 5 2" xfId="1313"/>
    <cellStyle name="Normal 41 6" xfId="1314"/>
    <cellStyle name="Normal 41 6 2" xfId="1315"/>
    <cellStyle name="Normal 41 7" xfId="1316"/>
    <cellStyle name="Normal 41 8" xfId="1317"/>
    <cellStyle name="Normal 42" xfId="1318"/>
    <cellStyle name="Normal 43" xfId="1319"/>
    <cellStyle name="Normal 43 2" xfId="1320"/>
    <cellStyle name="Normal 43 2 2" xfId="1321"/>
    <cellStyle name="Normal 43 2 2 2" xfId="1322"/>
    <cellStyle name="Normal 43 2 2 2 2" xfId="1323"/>
    <cellStyle name="Normal 43 2 2 3" xfId="1324"/>
    <cellStyle name="Normal 43 2 3" xfId="1325"/>
    <cellStyle name="Normal 43 2 3 2" xfId="1326"/>
    <cellStyle name="Normal 43 2 3 2 2" xfId="1327"/>
    <cellStyle name="Normal 43 2 3 3" xfId="1328"/>
    <cellStyle name="Normal 43 2 4" xfId="1329"/>
    <cellStyle name="Normal 43 2 4 2" xfId="1330"/>
    <cellStyle name="Normal 43 2 5" xfId="1331"/>
    <cellStyle name="Normal 43 3" xfId="1332"/>
    <cellStyle name="Normal 43 3 2" xfId="1333"/>
    <cellStyle name="Normal 43 3 2 2" xfId="1334"/>
    <cellStyle name="Normal 43 3 3" xfId="1335"/>
    <cellStyle name="Normal 43 4" xfId="1336"/>
    <cellStyle name="Normal 43 4 2" xfId="1337"/>
    <cellStyle name="Normal 43 4 2 2" xfId="1338"/>
    <cellStyle name="Normal 43 4 3" xfId="1339"/>
    <cellStyle name="Normal 43 5" xfId="1340"/>
    <cellStyle name="Normal 43 5 2" xfId="1341"/>
    <cellStyle name="Normal 43 6" xfId="1342"/>
    <cellStyle name="Normal 43 6 2" xfId="1343"/>
    <cellStyle name="Normal 43 7" xfId="1344"/>
    <cellStyle name="Normal 43 8" xfId="1345"/>
    <cellStyle name="Normal 44" xfId="1346"/>
    <cellStyle name="Normal 44 2" xfId="1347"/>
    <cellStyle name="Normal 44 2 2" xfId="1348"/>
    <cellStyle name="Normal 44 2 2 2" xfId="1349"/>
    <cellStyle name="Normal 44 2 2 2 2" xfId="1350"/>
    <cellStyle name="Normal 44 2 2 3" xfId="1351"/>
    <cellStyle name="Normal 44 2 3" xfId="1352"/>
    <cellStyle name="Normal 44 2 3 2" xfId="1353"/>
    <cellStyle name="Normal 44 2 3 2 2" xfId="1354"/>
    <cellStyle name="Normal 44 2 3 3" xfId="1355"/>
    <cellStyle name="Normal 44 2 4" xfId="1356"/>
    <cellStyle name="Normal 44 2 4 2" xfId="1357"/>
    <cellStyle name="Normal 44 2 5" xfId="1358"/>
    <cellStyle name="Normal 44 3" xfId="1359"/>
    <cellStyle name="Normal 44 3 2" xfId="1360"/>
    <cellStyle name="Normal 44 3 2 2" xfId="1361"/>
    <cellStyle name="Normal 44 3 3" xfId="1362"/>
    <cellStyle name="Normal 44 4" xfId="1363"/>
    <cellStyle name="Normal 44 4 2" xfId="1364"/>
    <cellStyle name="Normal 44 4 2 2" xfId="1365"/>
    <cellStyle name="Normal 44 4 3" xfId="1366"/>
    <cellStyle name="Normal 44 5" xfId="1367"/>
    <cellStyle name="Normal 44 5 2" xfId="1368"/>
    <cellStyle name="Normal 44 6" xfId="1369"/>
    <cellStyle name="Normal 44 6 2" xfId="1370"/>
    <cellStyle name="Normal 44 7" xfId="1371"/>
    <cellStyle name="Normal 45" xfId="1372"/>
    <cellStyle name="Normal 45 2" xfId="1373"/>
    <cellStyle name="Normal 45 2 2" xfId="1374"/>
    <cellStyle name="Normal 45 2 2 2" xfId="1375"/>
    <cellStyle name="Normal 45 2 2 2 2" xfId="1376"/>
    <cellStyle name="Normal 45 2 2 3" xfId="1377"/>
    <cellStyle name="Normal 45 2 3" xfId="1378"/>
    <cellStyle name="Normal 45 2 3 2" xfId="1379"/>
    <cellStyle name="Normal 45 2 3 2 2" xfId="1380"/>
    <cellStyle name="Normal 45 2 3 3" xfId="1381"/>
    <cellStyle name="Normal 45 2 4" xfId="1382"/>
    <cellStyle name="Normal 45 2 4 2" xfId="1383"/>
    <cellStyle name="Normal 45 2 5" xfId="1384"/>
    <cellStyle name="Normal 45 3" xfId="1385"/>
    <cellStyle name="Normal 45 3 2" xfId="1386"/>
    <cellStyle name="Normal 45 3 2 2" xfId="1387"/>
    <cellStyle name="Normal 45 3 3" xfId="1388"/>
    <cellStyle name="Normal 45 4" xfId="1389"/>
    <cellStyle name="Normal 45 4 2" xfId="1390"/>
    <cellStyle name="Normal 45 4 2 2" xfId="1391"/>
    <cellStyle name="Normal 45 4 3" xfId="1392"/>
    <cellStyle name="Normal 45 5" xfId="1393"/>
    <cellStyle name="Normal 45 5 2" xfId="1394"/>
    <cellStyle name="Normal 45 6" xfId="1395"/>
    <cellStyle name="Normal 45 6 2" xfId="1396"/>
    <cellStyle name="Normal 45 7" xfId="1397"/>
    <cellStyle name="Normal 46" xfId="1398"/>
    <cellStyle name="Normal 47" xfId="1399"/>
    <cellStyle name="Normal 48" xfId="1400"/>
    <cellStyle name="Normal 49" xfId="1401"/>
    <cellStyle name="Normal 5 4" xfId="1402"/>
    <cellStyle name="Normal 5 2" xfId="1403"/>
    <cellStyle name="Normal 5 2 2" xfId="1404"/>
    <cellStyle name="Normal 5 2 2 2" xfId="1405"/>
    <cellStyle name="Normal 5 2 2 2 2" xfId="1406"/>
    <cellStyle name="Normal 5 2 2 2 2 2" xfId="1407"/>
    <cellStyle name="Normal 5 2 2 2 3" xfId="1408"/>
    <cellStyle name="Normal 5 2 2 3" xfId="1409"/>
    <cellStyle name="Normal 5 2 2 3 2" xfId="1410"/>
    <cellStyle name="Normal 5 2 2 3 2 2" xfId="1411"/>
    <cellStyle name="Normal 5 2 2 3 3" xfId="1412"/>
    <cellStyle name="Normal 5 2 2 4" xfId="1413"/>
    <cellStyle name="Normal 5 2 2 4 2" xfId="1414"/>
    <cellStyle name="Normal 5 2 2 5" xfId="1415"/>
    <cellStyle name="Normal 5 2 2 5 2" xfId="1416"/>
    <cellStyle name="Normal 5 2 2 6" xfId="1417"/>
    <cellStyle name="Normal 5 3" xfId="1418"/>
    <cellStyle name="Normal 5 3 2" xfId="1419"/>
    <cellStyle name="Normal 5 3 2 2" xfId="1420"/>
    <cellStyle name="Normal 5 3 2 2 2" xfId="1421"/>
    <cellStyle name="Normal 5 3 2 3" xfId="1422"/>
    <cellStyle name="Normal 5 3 3" xfId="1423"/>
    <cellStyle name="Normal 5 3 3 2" xfId="1424"/>
    <cellStyle name="Normal 5 3 3 2 2" xfId="1425"/>
    <cellStyle name="Normal 5 3 3 3" xfId="1426"/>
    <cellStyle name="Normal 5 3 4" xfId="1427"/>
    <cellStyle name="Normal 5 3 4 2" xfId="1428"/>
    <cellStyle name="Normal 5 3 5" xfId="1429"/>
    <cellStyle name="Normal 5 3 5 2" xfId="1430"/>
    <cellStyle name="Normal 5 3 6" xfId="1431"/>
    <cellStyle name="Normal 50" xfId="1432"/>
    <cellStyle name="Normal 51" xfId="1433"/>
    <cellStyle name="Normal 52" xfId="1434"/>
    <cellStyle name="Normal 53" xfId="1435"/>
    <cellStyle name="Normal 54" xfId="1436"/>
    <cellStyle name="Normal 55" xfId="1437"/>
    <cellStyle name="Normal 56" xfId="1438"/>
    <cellStyle name="Normal 57" xfId="1439"/>
    <cellStyle name="Normal 58" xfId="1440"/>
    <cellStyle name="Normal 59" xfId="1441"/>
    <cellStyle name="Normal 6 4" xfId="1442"/>
    <cellStyle name="Normal 6 2" xfId="1443"/>
    <cellStyle name="Normal 6 2 2" xfId="1444"/>
    <cellStyle name="Normal 6 2 2 2" xfId="1445"/>
    <cellStyle name="Normal 6 2 2 2 2" xfId="1446"/>
    <cellStyle name="Normal 6 2 2 3" xfId="1447"/>
    <cellStyle name="Normal 6 2 3" xfId="1448"/>
    <cellStyle name="Normal 6 2 3 2" xfId="1449"/>
    <cellStyle name="Normal 6 2 3 2 2" xfId="1450"/>
    <cellStyle name="Normal 6 2 3 3" xfId="1451"/>
    <cellStyle name="Normal 6 2 4" xfId="1452"/>
    <cellStyle name="Normal 6 2 4 2" xfId="1453"/>
    <cellStyle name="Normal 6 2 5" xfId="1454"/>
    <cellStyle name="Normal 6 2 5 2" xfId="1455"/>
    <cellStyle name="Normal 6 2 6" xfId="1456"/>
    <cellStyle name="Normal 6 3" xfId="1457"/>
    <cellStyle name="Normal 6 3 2" xfId="1458"/>
    <cellStyle name="Normal 6 3 2 2" xfId="1459"/>
    <cellStyle name="Normal 6 3 2 2 2" xfId="1460"/>
    <cellStyle name="Normal 6 3 2 3" xfId="1461"/>
    <cellStyle name="Normal 6 3 3" xfId="1462"/>
    <cellStyle name="Normal 6 3 3 2" xfId="1463"/>
    <cellStyle name="Normal 6 3 3 2 2" xfId="1464"/>
    <cellStyle name="Normal 6 3 3 3" xfId="1465"/>
    <cellStyle name="Normal 6 3 4" xfId="1466"/>
    <cellStyle name="Normal 6 3 4 2" xfId="1467"/>
    <cellStyle name="Normal 6 3 5" xfId="1468"/>
    <cellStyle name="Normal 6 3 5 2" xfId="1469"/>
    <cellStyle name="Normal 6 3 6" xfId="1470"/>
    <cellStyle name="Normal 60" xfId="1471"/>
    <cellStyle name="Normal 61" xfId="1472"/>
    <cellStyle name="Normal 62" xfId="1473"/>
    <cellStyle name="Normal 63" xfId="1474"/>
    <cellStyle name="Normal 63 2" xfId="1475"/>
    <cellStyle name="Normal 63 2 2" xfId="1476"/>
    <cellStyle name="Normal 63 3" xfId="1477"/>
    <cellStyle name="Normal 64" xfId="1478"/>
    <cellStyle name="Normal 65" xfId="1479"/>
    <cellStyle name="Normal 66" xfId="1480"/>
    <cellStyle name="Normal 67" xfId="1481"/>
    <cellStyle name="Normal 68" xfId="1482"/>
    <cellStyle name="Normal 69" xfId="1483"/>
    <cellStyle name="Normal 69 2" xfId="1484"/>
    <cellStyle name="Normal 69 2 2" xfId="1485"/>
    <cellStyle name="Normal 69 3" xfId="1486"/>
    <cellStyle name="Normal 7 10" xfId="1487"/>
    <cellStyle name="Normal 7 2" xfId="1488"/>
    <cellStyle name="Normal 7 2 2" xfId="1489"/>
    <cellStyle name="Normal 7 2 2 2" xfId="1490"/>
    <cellStyle name="Normal 7 2 2 2 2" xfId="1491"/>
    <cellStyle name="Normal 7 2 2 2 2 2" xfId="1492"/>
    <cellStyle name="Normal 7 2 2 2 3" xfId="1493"/>
    <cellStyle name="Normal 7 2 2 3" xfId="1494"/>
    <cellStyle name="Normal 7 2 2 3 2" xfId="1495"/>
    <cellStyle name="Normal 7 2 2 3 2 2" xfId="1496"/>
    <cellStyle name="Normal 7 2 2 3 3" xfId="1497"/>
    <cellStyle name="Normal 7 2 2 4" xfId="1498"/>
    <cellStyle name="Normal 7 2 2 4 2" xfId="1499"/>
    <cellStyle name="Normal 7 2 2 5" xfId="1500"/>
    <cellStyle name="Normal 7 2 3" xfId="1501"/>
    <cellStyle name="Normal 7 2 3 2" xfId="1502"/>
    <cellStyle name="Normal 7 2 3 2 2" xfId="1503"/>
    <cellStyle name="Normal 7 2 3 3" xfId="1504"/>
    <cellStyle name="Normal 7 2 4" xfId="1505"/>
    <cellStyle name="Normal 7 2 4 2" xfId="1506"/>
    <cellStyle name="Normal 7 2 4 2 2" xfId="1507"/>
    <cellStyle name="Normal 7 2 4 3" xfId="1508"/>
    <cellStyle name="Normal 7 2 5" xfId="1509"/>
    <cellStyle name="Normal 7 2 5 2" xfId="1510"/>
    <cellStyle name="Normal 7 2 6" xfId="1511"/>
    <cellStyle name="Normal 7 2 6 2" xfId="1512"/>
    <cellStyle name="Normal 7 2 7" xfId="1513"/>
    <cellStyle name="Normal 7 3" xfId="1514"/>
    <cellStyle name="Normal 7 3 2" xfId="1515"/>
    <cellStyle name="Normal 7 3 2 2" xfId="1516"/>
    <cellStyle name="Normal 7 3 2 2 2" xfId="1517"/>
    <cellStyle name="Normal 7 3 2 3" xfId="1518"/>
    <cellStyle name="Normal 7 3 3" xfId="1519"/>
    <cellStyle name="Normal 7 3 3 2" xfId="1520"/>
    <cellStyle name="Normal 7 3 3 2 2" xfId="1521"/>
    <cellStyle name="Normal 7 3 3 3" xfId="1522"/>
    <cellStyle name="Normal 7 3 4" xfId="1523"/>
    <cellStyle name="Normal 7 3 4 2" xfId="1524"/>
    <cellStyle name="Normal 7 3 5" xfId="1525"/>
    <cellStyle name="Normal 7 4" xfId="1526"/>
    <cellStyle name="Normal 7 4 2" xfId="1527"/>
    <cellStyle name="Normal 7 4 2 2" xfId="1528"/>
    <cellStyle name="Normal 7 4 3" xfId="1529"/>
    <cellStyle name="Normal 7 5" xfId="1530"/>
    <cellStyle name="Normal 7 5 2" xfId="1531"/>
    <cellStyle name="Normal 7 5 2 2" xfId="1532"/>
    <cellStyle name="Normal 7 5 3" xfId="1533"/>
    <cellStyle name="Normal 7 6" xfId="1534"/>
    <cellStyle name="Normal 7 7" xfId="1535"/>
    <cellStyle name="Normal 7 7 2" xfId="1536"/>
    <cellStyle name="Normal 7 8" xfId="1537"/>
    <cellStyle name="Normal 7 8 2" xfId="1538"/>
    <cellStyle name="Normal 7 9" xfId="1539"/>
    <cellStyle name="Normal 70" xfId="1540"/>
    <cellStyle name="Normal 70 2" xfId="1541"/>
    <cellStyle name="Normal 70 2 2" xfId="1542"/>
    <cellStyle name="Normal 70 3" xfId="1543"/>
    <cellStyle name="Normal 71" xfId="1544"/>
    <cellStyle name="Normal 71 2" xfId="1545"/>
    <cellStyle name="Normal 71 2 2" xfId="1546"/>
    <cellStyle name="Normal 71 3" xfId="1547"/>
    <cellStyle name="Normal 72" xfId="1548"/>
    <cellStyle name="Normal 72 2" xfId="1549"/>
    <cellStyle name="Normal 72 2 2" xfId="1550"/>
    <cellStyle name="Normal 72 3" xfId="1551"/>
    <cellStyle name="Normal 73" xfId="1552"/>
    <cellStyle name="Normal 74" xfId="1553"/>
    <cellStyle name="Normal 75" xfId="1554"/>
    <cellStyle name="Normal 8" xfId="1555"/>
    <cellStyle name="Normal 8 2" xfId="1556"/>
    <cellStyle name="Normal 8 2 2" xfId="1557"/>
    <cellStyle name="Normal 8 2 2 2" xfId="1558"/>
    <cellStyle name="Normal 8 2 2 2 2" xfId="1559"/>
    <cellStyle name="Normal 8 2 2 2 2 2" xfId="1560"/>
    <cellStyle name="Normal 8 2 2 2 3" xfId="1561"/>
    <cellStyle name="Normal 8 2 2 3" xfId="1562"/>
    <cellStyle name="Normal 8 2 2 3 2" xfId="1563"/>
    <cellStyle name="Normal 8 2 2 3 2 2" xfId="1564"/>
    <cellStyle name="Normal 8 2 2 3 3" xfId="1565"/>
    <cellStyle name="Normal 8 2 2 4" xfId="1566"/>
    <cellStyle name="Normal 8 2 2 4 2" xfId="1567"/>
    <cellStyle name="Normal 8 2 2 5" xfId="1568"/>
    <cellStyle name="Normal 8 2 3" xfId="1569"/>
    <cellStyle name="Normal 8 2 3 2" xfId="1570"/>
    <cellStyle name="Normal 8 2 3 2 2" xfId="1571"/>
    <cellStyle name="Normal 8 2 3 3" xfId="1572"/>
    <cellStyle name="Normal 8 2 4" xfId="1573"/>
    <cellStyle name="Normal 8 2 4 2" xfId="1574"/>
    <cellStyle name="Normal 8 2 4 2 2" xfId="1575"/>
    <cellStyle name="Normal 8 2 4 3" xfId="1576"/>
    <cellStyle name="Normal 8 2 5" xfId="1577"/>
    <cellStyle name="Normal 8 2 5 2" xfId="1578"/>
    <cellStyle name="Normal 8 2 6" xfId="1579"/>
    <cellStyle name="Normal 8 2 6 2" xfId="1580"/>
    <cellStyle name="Normal 8 2 7" xfId="1581"/>
    <cellStyle name="Normal 8 3" xfId="1582"/>
    <cellStyle name="Normal 8 3 2" xfId="1583"/>
    <cellStyle name="Normal 8 3 2 2" xfId="1584"/>
    <cellStyle name="Normal 8 3 2 2 2" xfId="1585"/>
    <cellStyle name="Normal 8 3 2 3" xfId="1586"/>
    <cellStyle name="Normal 8 3 3" xfId="1587"/>
    <cellStyle name="Normal 8 3 3 2" xfId="1588"/>
    <cellStyle name="Normal 8 3 3 2 2" xfId="1589"/>
    <cellStyle name="Normal 8 3 3 3" xfId="1590"/>
    <cellStyle name="Normal 8 3 4" xfId="1591"/>
    <cellStyle name="Normal 8 3 4 2" xfId="1592"/>
    <cellStyle name="Normal 8 3 5" xfId="1593"/>
    <cellStyle name="Normal 8 4" xfId="1594"/>
    <cellStyle name="Normal 8 4 2" xfId="1595"/>
    <cellStyle name="Normal 8 4 2 2" xfId="1596"/>
    <cellStyle name="Normal 8 4 3" xfId="1597"/>
    <cellStyle name="Normal 8 5" xfId="1598"/>
    <cellStyle name="Normal 8 5 2" xfId="1599"/>
    <cellStyle name="Normal 8 5 2 2" xfId="1600"/>
    <cellStyle name="Normal 8 5 3" xfId="1601"/>
    <cellStyle name="Normal 8 6" xfId="1602"/>
    <cellStyle name="Normal 8 6 2" xfId="1603"/>
    <cellStyle name="Normal 8 7" xfId="1604"/>
    <cellStyle name="Normal 8 7 2" xfId="1605"/>
    <cellStyle name="Normal 8 8" xfId="1606"/>
    <cellStyle name="Normal 82" xfId="1607"/>
    <cellStyle name="Normal 83" xfId="1608"/>
    <cellStyle name="Normal 83 2" xfId="1609"/>
    <cellStyle name="Normal 84" xfId="1610"/>
    <cellStyle name="Normal 84 2" xfId="1611"/>
    <cellStyle name="Normal 85" xfId="1612"/>
    <cellStyle name="Normal 86 2" xfId="1613"/>
    <cellStyle name="Normal 87 2" xfId="1614"/>
    <cellStyle name="Normal 88 2" xfId="1615"/>
    <cellStyle name="Normal 89 2" xfId="1616"/>
    <cellStyle name="Normal 9" xfId="1617"/>
    <cellStyle name="Normal 9 2" xfId="1618"/>
    <cellStyle name="Normal 9 2 2" xfId="1619"/>
    <cellStyle name="Normal 9 2 2 2" xfId="1620"/>
    <cellStyle name="Normal 9 2 2 2 2" xfId="1621"/>
    <cellStyle name="Normal 9 2 2 2 2 2" xfId="1622"/>
    <cellStyle name="Normal 9 2 2 2 3" xfId="1623"/>
    <cellStyle name="Normal 9 2 2 3" xfId="1624"/>
    <cellStyle name="Normal 9 2 2 3 2" xfId="1625"/>
    <cellStyle name="Normal 9 2 2 3 2 2" xfId="1626"/>
    <cellStyle name="Normal 9 2 2 3 3" xfId="1627"/>
    <cellStyle name="Normal 9 2 2 4" xfId="1628"/>
    <cellStyle name="Normal 9 2 2 4 2" xfId="1629"/>
    <cellStyle name="Normal 9 2 2 5" xfId="1630"/>
    <cellStyle name="Normal 9 2 3" xfId="1631"/>
    <cellStyle name="Normal 9 2 3 2" xfId="1632"/>
    <cellStyle name="Normal 9 2 3 2 2" xfId="1633"/>
    <cellStyle name="Normal 9 2 3 3" xfId="1634"/>
    <cellStyle name="Normal 9 2 4" xfId="1635"/>
    <cellStyle name="Normal 9 2 4 2" xfId="1636"/>
    <cellStyle name="Normal 9 2 4 2 2" xfId="1637"/>
    <cellStyle name="Normal 9 2 4 3" xfId="1638"/>
    <cellStyle name="Normal 9 2 5" xfId="1639"/>
    <cellStyle name="Normal 9 2 5 2" xfId="1640"/>
    <cellStyle name="Normal 9 2 6" xfId="1641"/>
    <cellStyle name="Normal 9 2 6 2" xfId="1642"/>
    <cellStyle name="Normal 9 2 7" xfId="1643"/>
    <cellStyle name="Normal 9 3" xfId="1644"/>
    <cellStyle name="Normal 9 3 2" xfId="1645"/>
    <cellStyle name="Normal 9 3 2 2" xfId="1646"/>
    <cellStyle name="Normal 9 3 2 2 2" xfId="1647"/>
    <cellStyle name="Normal 9 3 2 3" xfId="1648"/>
    <cellStyle name="Normal 9 3 3" xfId="1649"/>
    <cellStyle name="Normal 9 3 3 2" xfId="1650"/>
    <cellStyle name="Normal 9 3 3 2 2" xfId="1651"/>
    <cellStyle name="Normal 9 3 3 3" xfId="1652"/>
    <cellStyle name="Normal 9 3 4" xfId="1653"/>
    <cellStyle name="Normal 9 3 4 2" xfId="1654"/>
    <cellStyle name="Normal 9 3 5" xfId="1655"/>
    <cellStyle name="Normal 9 4" xfId="1656"/>
    <cellStyle name="Normal 9 4 2" xfId="1657"/>
    <cellStyle name="Normal 9 4 2 2" xfId="1658"/>
    <cellStyle name="Normal 9 4 3" xfId="1659"/>
    <cellStyle name="Normal 9 5" xfId="1660"/>
    <cellStyle name="Normal 9 5 2" xfId="1661"/>
    <cellStyle name="Normal 9 5 2 2" xfId="1662"/>
    <cellStyle name="Normal 9 5 3" xfId="1663"/>
    <cellStyle name="Normal 9 6" xfId="1664"/>
    <cellStyle name="Normal 9 6 2" xfId="1665"/>
    <cellStyle name="Normal 9 7" xfId="1666"/>
    <cellStyle name="Normal 9 7 2" xfId="1667"/>
    <cellStyle name="Normal 9 8" xfId="1668"/>
    <cellStyle name="Normal 90 2" xfId="1669"/>
    <cellStyle name="Normal 91 2" xfId="1670"/>
    <cellStyle name="Normal 92" xfId="1671"/>
    <cellStyle name="Normal 93" xfId="1672"/>
    <cellStyle name="Normal 94" xfId="1673"/>
    <cellStyle name="Normal 95" xfId="1674"/>
    <cellStyle name="Normal 96" xfId="1675"/>
    <cellStyle name="Normal 97" xfId="1676"/>
    <cellStyle name="Normal 98" xfId="1677"/>
    <cellStyle name="Normal 99" xfId="1678"/>
    <cellStyle name="Notas 2" xfId="1679"/>
    <cellStyle name="Notas 2 2" xfId="1680"/>
    <cellStyle name="Notas 2 2 2" xfId="1681"/>
    <cellStyle name="Notas 2 3" xfId="1682"/>
    <cellStyle name="Note 2" xfId="1683"/>
    <cellStyle name="Note 2 2" xfId="1684"/>
    <cellStyle name="Note 2 2 2" xfId="1685"/>
    <cellStyle name="Note 2 2 3" xfId="1686"/>
    <cellStyle name="Note 2 2 3 2" xfId="1687"/>
    <cellStyle name="Note 2 3" xfId="1688"/>
    <cellStyle name="Note 3" xfId="1689"/>
    <cellStyle name="Note 3 2" xfId="1690"/>
    <cellStyle name="Note 3 3" xfId="1691"/>
    <cellStyle name="Note 3 3 2" xfId="1692"/>
    <cellStyle name="Note 3 4" xfId="1693"/>
    <cellStyle name="Note 4" xfId="1694"/>
    <cellStyle name="Output 2" xfId="1695"/>
    <cellStyle name="Output 2 2" xfId="1696"/>
    <cellStyle name="Output 2 3" xfId="1697"/>
    <cellStyle name="Output 2 3 2" xfId="1698"/>
    <cellStyle name="Output 2 4" xfId="1699"/>
    <cellStyle name="Output 3" xfId="1700"/>
    <cellStyle name="Percent 2" xfId="1701"/>
    <cellStyle name="Percent 2 2" xfId="1702"/>
    <cellStyle name="Percent 3" xfId="1703"/>
    <cellStyle name="Porcentaje 10" xfId="1704"/>
    <cellStyle name="Porcentaje 10 2" xfId="1705"/>
    <cellStyle name="Porcentaje 10 2 2" xfId="1706"/>
    <cellStyle name="Porcentaje 10 2 2 2" xfId="1707"/>
    <cellStyle name="Porcentaje 10 2 2 2 2" xfId="1708"/>
    <cellStyle name="Porcentaje 10 2 2 3" xfId="1709"/>
    <cellStyle name="Porcentaje 10 2 3" xfId="1710"/>
    <cellStyle name="Porcentaje 10 2 3 2" xfId="1711"/>
    <cellStyle name="Porcentaje 10 2 3 2 2" xfId="1712"/>
    <cellStyle name="Porcentaje 10 2 3 3" xfId="1713"/>
    <cellStyle name="Porcentaje 10 2 4" xfId="1714"/>
    <cellStyle name="Porcentaje 10 2 4 2" xfId="1715"/>
    <cellStyle name="Porcentaje 10 2 5" xfId="1716"/>
    <cellStyle name="Porcentaje 10 3" xfId="1717"/>
    <cellStyle name="Porcentaje 10 3 2" xfId="1718"/>
    <cellStyle name="Porcentaje 10 3 2 2" xfId="1719"/>
    <cellStyle name="Porcentaje 10 3 3" xfId="1720"/>
    <cellStyle name="Porcentaje 10 4" xfId="1721"/>
    <cellStyle name="Porcentaje 10 4 2" xfId="1722"/>
    <cellStyle name="Porcentaje 10 4 2 2" xfId="1723"/>
    <cellStyle name="Porcentaje 10 4 3" xfId="1724"/>
    <cellStyle name="Porcentaje 10 5" xfId="1725"/>
    <cellStyle name="Porcentaje 10 5 2" xfId="1726"/>
    <cellStyle name="Porcentaje 10 6" xfId="1727"/>
    <cellStyle name="Porcentaje 10 6 2" xfId="1728"/>
    <cellStyle name="Porcentaje 10 7" xfId="1729"/>
    <cellStyle name="Porcentaje 11" xfId="1730"/>
    <cellStyle name="Porcentaje 11 2" xfId="1731"/>
    <cellStyle name="Porcentaje 12" xfId="1732"/>
    <cellStyle name="Porcentaje 12 2" xfId="1733"/>
    <cellStyle name="Porcentaje 13" xfId="1734"/>
    <cellStyle name="Porcentaje 14" xfId="1735"/>
    <cellStyle name="Porcentaje 14 2" xfId="1736"/>
    <cellStyle name="Porcentaje 14 2 2" xfId="1737"/>
    <cellStyle name="Porcentaje 14 3" xfId="1738"/>
    <cellStyle name="Porcentaje 15" xfId="1739"/>
    <cellStyle name="Porcentaje 15 2" xfId="1740"/>
    <cellStyle name="Porcentaje 15 2 2" xfId="1741"/>
    <cellStyle name="Porcentaje 15 3" xfId="1742"/>
    <cellStyle name="Porcentaje 16" xfId="1743"/>
    <cellStyle name="Porcentaje 16 2" xfId="1744"/>
    <cellStyle name="Porcentaje 16 2 2" xfId="1745"/>
    <cellStyle name="Porcentaje 16 3" xfId="1746"/>
    <cellStyle name="Porcentaje 17" xfId="1747"/>
    <cellStyle name="Porcentaje 17 2" xfId="1748"/>
    <cellStyle name="Porcentaje 18" xfId="1749"/>
    <cellStyle name="Porcentaje 2" xfId="1750"/>
    <cellStyle name="Porcentaje 2 2" xfId="1751"/>
    <cellStyle name="Porcentaje 3" xfId="1752"/>
    <cellStyle name="Porcentaje 3 2" xfId="1753"/>
    <cellStyle name="Porcentaje 3 2 2" xfId="1754"/>
    <cellStyle name="Porcentaje 3 2 2 2" xfId="1755"/>
    <cellStyle name="Porcentaje 3 2 2 2 2" xfId="1756"/>
    <cellStyle name="Porcentaje 3 2 2 2 2 2" xfId="1757"/>
    <cellStyle name="Porcentaje 3 2 2 2 3" xfId="1758"/>
    <cellStyle name="Porcentaje 3 2 2 3" xfId="1759"/>
    <cellStyle name="Porcentaje 3 2 2 3 2" xfId="1760"/>
    <cellStyle name="Porcentaje 3 2 2 3 2 2" xfId="1761"/>
    <cellStyle name="Porcentaje 3 2 2 3 3" xfId="1762"/>
    <cellStyle name="Porcentaje 3 2 2 4" xfId="1763"/>
    <cellStyle name="Porcentaje 3 2 2 4 2" xfId="1764"/>
    <cellStyle name="Porcentaje 3 2 2 5" xfId="1765"/>
    <cellStyle name="Porcentaje 3 2 3" xfId="1766"/>
    <cellStyle name="Porcentaje 3 2 3 2" xfId="1767"/>
    <cellStyle name="Porcentaje 3 2 3 2 2" xfId="1768"/>
    <cellStyle name="Porcentaje 3 2 3 3" xfId="1769"/>
    <cellStyle name="Porcentaje 3 2 4" xfId="1770"/>
    <cellStyle name="Porcentaje 3 2 4 2" xfId="1771"/>
    <cellStyle name="Porcentaje 3 2 4 2 2" xfId="1772"/>
    <cellStyle name="Porcentaje 3 2 4 3" xfId="1773"/>
    <cellStyle name="Porcentaje 3 2 5" xfId="1774"/>
    <cellStyle name="Porcentaje 3 2 5 2" xfId="1775"/>
    <cellStyle name="Porcentaje 3 2 6" xfId="1776"/>
    <cellStyle name="Porcentaje 3 2 6 2" xfId="1777"/>
    <cellStyle name="Porcentaje 3 2 7" xfId="1778"/>
    <cellStyle name="Porcentaje 3 3" xfId="1779"/>
    <cellStyle name="Porcentaje 3 3 2" xfId="1780"/>
    <cellStyle name="Porcentaje 3 3 2 2" xfId="1781"/>
    <cellStyle name="Porcentaje 3 3 2 2 2" xfId="1782"/>
    <cellStyle name="Porcentaje 3 3 2 3" xfId="1783"/>
    <cellStyle name="Porcentaje 3 3 3" xfId="1784"/>
    <cellStyle name="Porcentaje 3 3 3 2" xfId="1785"/>
    <cellStyle name="Porcentaje 3 3 3 2 2" xfId="1786"/>
    <cellStyle name="Porcentaje 3 3 3 3" xfId="1787"/>
    <cellStyle name="Porcentaje 3 3 4" xfId="1788"/>
    <cellStyle name="Porcentaje 3 3 4 2" xfId="1789"/>
    <cellStyle name="Porcentaje 3 3 5" xfId="1790"/>
    <cellStyle name="Porcentaje 3 4" xfId="1791"/>
    <cellStyle name="Porcentaje 3 5" xfId="1792"/>
    <cellStyle name="Porcentaje 3 5 2" xfId="1793"/>
    <cellStyle name="Porcentaje 3 5 2 2" xfId="1794"/>
    <cellStyle name="Porcentaje 3 5 3" xfId="1795"/>
    <cellStyle name="Porcentaje 3 6" xfId="1796"/>
    <cellStyle name="Porcentaje 3 6 2" xfId="1797"/>
    <cellStyle name="Porcentaje 3 6 2 2" xfId="1798"/>
    <cellStyle name="Porcentaje 3 6 3" xfId="1799"/>
    <cellStyle name="Porcentaje 3 7" xfId="1800"/>
    <cellStyle name="Porcentaje 3 7 2" xfId="1801"/>
    <cellStyle name="Porcentaje 3 8" xfId="1802"/>
    <cellStyle name="Porcentaje 4" xfId="1803"/>
    <cellStyle name="Porcentaje 5" xfId="1804"/>
    <cellStyle name="Porcentaje 5 2" xfId="1805"/>
    <cellStyle name="Porcentaje 6" xfId="1806"/>
    <cellStyle name="Porcentaje 6 2" xfId="1807"/>
    <cellStyle name="Porcentaje 6 2 2" xfId="1808"/>
    <cellStyle name="Porcentaje 6 2 2 2" xfId="1809"/>
    <cellStyle name="Porcentaje 6 2 2 2 2" xfId="1810"/>
    <cellStyle name="Porcentaje 6 2 2 2 2 2" xfId="1811"/>
    <cellStyle name="Porcentaje 6 2 2 2 3" xfId="1812"/>
    <cellStyle name="Porcentaje 6 2 2 3" xfId="1813"/>
    <cellStyle name="Porcentaje 6 2 2 3 2" xfId="1814"/>
    <cellStyle name="Porcentaje 6 2 2 3 2 2" xfId="1815"/>
    <cellStyle name="Porcentaje 6 2 2 3 3" xfId="1816"/>
    <cellStyle name="Porcentaje 6 2 2 4" xfId="1817"/>
    <cellStyle name="Porcentaje 6 2 2 4 2" xfId="1818"/>
    <cellStyle name="Porcentaje 6 2 2 5" xfId="1819"/>
    <cellStyle name="Porcentaje 6 2 3" xfId="1820"/>
    <cellStyle name="Porcentaje 6 2 3 2" xfId="1821"/>
    <cellStyle name="Porcentaje 6 2 3 2 2" xfId="1822"/>
    <cellStyle name="Porcentaje 6 2 3 3" xfId="1823"/>
    <cellStyle name="Porcentaje 6 2 4" xfId="1824"/>
    <cellStyle name="Porcentaje 6 2 4 2" xfId="1825"/>
    <cellStyle name="Porcentaje 6 2 4 2 2" xfId="1826"/>
    <cellStyle name="Porcentaje 6 2 4 3" xfId="1827"/>
    <cellStyle name="Porcentaje 6 2 5" xfId="1828"/>
    <cellStyle name="Porcentaje 6 2 5 2" xfId="1829"/>
    <cellStyle name="Porcentaje 6 2 6" xfId="1830"/>
    <cellStyle name="Porcentaje 6 2 6 2" xfId="1831"/>
    <cellStyle name="Porcentaje 6 2 7" xfId="1832"/>
    <cellStyle name="Porcentaje 6 3" xfId="1833"/>
    <cellStyle name="Porcentaje 6 3 2" xfId="1834"/>
    <cellStyle name="Porcentaje 6 3 2 2" xfId="1835"/>
    <cellStyle name="Porcentaje 6 3 2 2 2" xfId="1836"/>
    <cellStyle name="Porcentaje 6 3 2 3" xfId="1837"/>
    <cellStyle name="Porcentaje 6 3 3" xfId="1838"/>
    <cellStyle name="Porcentaje 6 3 3 2" xfId="1839"/>
    <cellStyle name="Porcentaje 6 3 3 2 2" xfId="1840"/>
    <cellStyle name="Porcentaje 6 3 3 3" xfId="1841"/>
    <cellStyle name="Porcentaje 6 3 4" xfId="1842"/>
    <cellStyle name="Porcentaje 6 3 4 2" xfId="1843"/>
    <cellStyle name="Porcentaje 6 3 5" xfId="1844"/>
    <cellStyle name="Porcentaje 6 4" xfId="1845"/>
    <cellStyle name="Porcentaje 6 4 2" xfId="1846"/>
    <cellStyle name="Porcentaje 6 4 2 2" xfId="1847"/>
    <cellStyle name="Porcentaje 6 4 3" xfId="1848"/>
    <cellStyle name="Porcentaje 6 5" xfId="1849"/>
    <cellStyle name="Porcentaje 6 5 2" xfId="1850"/>
    <cellStyle name="Porcentaje 6 5 2 2" xfId="1851"/>
    <cellStyle name="Porcentaje 6 5 3" xfId="1852"/>
    <cellStyle name="Porcentaje 6 6" xfId="1853"/>
    <cellStyle name="Porcentaje 6 6 2" xfId="1854"/>
    <cellStyle name="Porcentaje 6 7" xfId="1855"/>
    <cellStyle name="Porcentaje 6 7 2" xfId="1856"/>
    <cellStyle name="Porcentaje 6 8" xfId="1857"/>
    <cellStyle name="Porcentaje 7" xfId="1858"/>
    <cellStyle name="Porcentaje 7 2" xfId="1859"/>
    <cellStyle name="Porcentaje 7 2 2" xfId="1860"/>
    <cellStyle name="Porcentaje 7 2 2 2" xfId="1861"/>
    <cellStyle name="Porcentaje 7 2 2 2 2" xfId="1862"/>
    <cellStyle name="Porcentaje 7 2 2 2 2 2" xfId="1863"/>
    <cellStyle name="Porcentaje 7 2 2 2 3" xfId="1864"/>
    <cellStyle name="Porcentaje 7 2 2 3" xfId="1865"/>
    <cellStyle name="Porcentaje 7 2 2 3 2" xfId="1866"/>
    <cellStyle name="Porcentaje 7 2 2 3 2 2" xfId="1867"/>
    <cellStyle name="Porcentaje 7 2 2 3 3" xfId="1868"/>
    <cellStyle name="Porcentaje 7 2 2 4" xfId="1869"/>
    <cellStyle name="Porcentaje 7 2 2 4 2" xfId="1870"/>
    <cellStyle name="Porcentaje 7 2 2 5" xfId="1871"/>
    <cellStyle name="Porcentaje 7 2 3" xfId="1872"/>
    <cellStyle name="Porcentaje 7 2 3 2" xfId="1873"/>
    <cellStyle name="Porcentaje 7 2 3 2 2" xfId="1874"/>
    <cellStyle name="Porcentaje 7 2 3 3" xfId="1875"/>
    <cellStyle name="Porcentaje 7 2 4" xfId="1876"/>
    <cellStyle name="Porcentaje 7 2 4 2" xfId="1877"/>
    <cellStyle name="Porcentaje 7 2 4 2 2" xfId="1878"/>
    <cellStyle name="Porcentaje 7 2 4 3" xfId="1879"/>
    <cellStyle name="Porcentaje 7 2 5" xfId="1880"/>
    <cellStyle name="Porcentaje 7 2 5 2" xfId="1881"/>
    <cellStyle name="Porcentaje 7 2 6" xfId="1882"/>
    <cellStyle name="Porcentaje 7 2 6 2" xfId="1883"/>
    <cellStyle name="Porcentaje 7 2 7" xfId="1884"/>
    <cellStyle name="Porcentaje 7 3" xfId="1885"/>
    <cellStyle name="Porcentaje 7 3 2" xfId="1886"/>
    <cellStyle name="Porcentaje 7 3 2 2" xfId="1887"/>
    <cellStyle name="Porcentaje 7 3 2 2 2" xfId="1888"/>
    <cellStyle name="Porcentaje 7 3 2 3" xfId="1889"/>
    <cellStyle name="Porcentaje 7 3 3" xfId="1890"/>
    <cellStyle name="Porcentaje 7 3 3 2" xfId="1891"/>
    <cellStyle name="Porcentaje 7 3 3 2 2" xfId="1892"/>
    <cellStyle name="Porcentaje 7 3 3 3" xfId="1893"/>
    <cellStyle name="Porcentaje 7 3 4" xfId="1894"/>
    <cellStyle name="Porcentaje 7 3 4 2" xfId="1895"/>
    <cellStyle name="Porcentaje 7 3 5" xfId="1896"/>
    <cellStyle name="Porcentaje 7 4" xfId="1897"/>
    <cellStyle name="Porcentaje 7 4 2" xfId="1898"/>
    <cellStyle name="Porcentaje 7 4 2 2" xfId="1899"/>
    <cellStyle name="Porcentaje 7 4 3" xfId="1900"/>
    <cellStyle name="Porcentaje 7 5" xfId="1901"/>
    <cellStyle name="Porcentaje 7 5 2" xfId="1902"/>
    <cellStyle name="Porcentaje 7 5 2 2" xfId="1903"/>
    <cellStyle name="Porcentaje 7 5 3" xfId="1904"/>
    <cellStyle name="Porcentaje 7 6" xfId="1905"/>
    <cellStyle name="Porcentaje 7 6 2" xfId="1906"/>
    <cellStyle name="Porcentaje 7 7" xfId="1907"/>
    <cellStyle name="Porcentaje 7 7 2" xfId="1908"/>
    <cellStyle name="Porcentaje 7 8" xfId="1909"/>
    <cellStyle name="Porcentaje 8" xfId="1910"/>
    <cellStyle name="Porcentaje 8 2" xfId="1911"/>
    <cellStyle name="Porcentaje 9" xfId="1912"/>
    <cellStyle name="Porcentaje 9 2" xfId="1913"/>
    <cellStyle name="Porcentaje 9 2 2" xfId="1914"/>
    <cellStyle name="Porcentaje 9 2 2 2" xfId="1915"/>
    <cellStyle name="Porcentaje 9 2 2 2 2" xfId="1916"/>
    <cellStyle name="Porcentaje 9 2 2 3" xfId="1917"/>
    <cellStyle name="Porcentaje 9 2 3" xfId="1918"/>
    <cellStyle name="Porcentaje 9 2 3 2" xfId="1919"/>
    <cellStyle name="Porcentaje 9 2 3 2 2" xfId="1920"/>
    <cellStyle name="Porcentaje 9 2 3 3" xfId="1921"/>
    <cellStyle name="Porcentaje 9 2 4" xfId="1922"/>
    <cellStyle name="Porcentaje 9 2 4 2" xfId="1923"/>
    <cellStyle name="Porcentaje 9 2 5" xfId="1924"/>
    <cellStyle name="Porcentaje 9 3" xfId="1925"/>
    <cellStyle name="Porcentaje 9 3 2" xfId="1926"/>
    <cellStyle name="Porcentaje 9 3 2 2" xfId="1927"/>
    <cellStyle name="Porcentaje 9 3 3" xfId="1928"/>
    <cellStyle name="Porcentaje 9 4" xfId="1929"/>
    <cellStyle name="Porcentaje 9 4 2" xfId="1930"/>
    <cellStyle name="Porcentaje 9 4 2 2" xfId="1931"/>
    <cellStyle name="Porcentaje 9 4 3" xfId="1932"/>
    <cellStyle name="Porcentaje 9 5" xfId="1933"/>
    <cellStyle name="Porcentaje 9 5 2" xfId="1934"/>
    <cellStyle name="Porcentaje 9 6" xfId="1935"/>
    <cellStyle name="Porcentaje 9 6 2" xfId="1936"/>
    <cellStyle name="Porcentaje 9 7" xfId="1937"/>
    <cellStyle name="Porcentaje 9 8" xfId="1938"/>
    <cellStyle name="Porcentual 2" xfId="1939"/>
    <cellStyle name="Porcentual 3" xfId="1940"/>
    <cellStyle name="Reference" xfId="1941"/>
    <cellStyle name="Row heading" xfId="1942"/>
    <cellStyle name="Separador de milhares [0]_ACTUACION PATRIMONIAL" xfId="1943"/>
    <cellStyle name="Source Hed" xfId="1944"/>
    <cellStyle name="Source Letter" xfId="1945"/>
    <cellStyle name="Source Superscript" xfId="1946"/>
    <cellStyle name="Source Text" xfId="1947"/>
    <cellStyle name="State" xfId="1948"/>
    <cellStyle name="Superscript" xfId="1949"/>
    <cellStyle name="Superscript- regular" xfId="1950"/>
    <cellStyle name="Superscript_1-1A-Regular" xfId="1951"/>
    <cellStyle name="Table Data" xfId="1952"/>
    <cellStyle name="Table Head Top" xfId="1953"/>
    <cellStyle name="Table Hed Side" xfId="1954"/>
    <cellStyle name="Table Title" xfId="1955"/>
    <cellStyle name="Title 2" xfId="1956"/>
    <cellStyle name="Title Text" xfId="1957"/>
    <cellStyle name="Title Text 1" xfId="1958"/>
    <cellStyle name="Title Text 2" xfId="1959"/>
    <cellStyle name="Title-1" xfId="1960"/>
    <cellStyle name="Title-2" xfId="1961"/>
    <cellStyle name="Title-3" xfId="1962"/>
    <cellStyle name="Título 4" xfId="1963"/>
    <cellStyle name="Total 2" xfId="1964"/>
    <cellStyle name="Total 2 2" xfId="1965"/>
    <cellStyle name="Total 2 2 2" xfId="1966"/>
    <cellStyle name="Total 2 2 3" xfId="1967"/>
    <cellStyle name="Total 2 2 3 2" xfId="1968"/>
    <cellStyle name="Total 2 2 4" xfId="1969"/>
    <cellStyle name="Total 3" xfId="1970"/>
    <cellStyle name="Total 3 2" xfId="1971"/>
    <cellStyle name="Vírgula 2" xfId="1972"/>
    <cellStyle name="Vírgula 2 2" xfId="1973"/>
    <cellStyle name="Warning Text 2" xfId="1974"/>
    <cellStyle name="Wrap" xfId="1975"/>
    <cellStyle name="Wrap Bold" xfId="1976"/>
    <cellStyle name="Wrap Title" xfId="1977"/>
    <cellStyle name="Wrap_NTS99-~11" xfId="19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 topLeftCell="A1"/>
  </sheetViews>
  <sheetFormatPr defaultColWidth="11.421875" defaultRowHeight="15"/>
  <cols>
    <col min="2" max="2" width="47.57421875" style="99" bestFit="1" customWidth="1"/>
    <col min="3" max="4" width="13.140625" style="176" customWidth="1"/>
    <col min="5" max="5" width="9.421875" style="177" customWidth="1"/>
    <col min="6" max="7" width="13.140625" style="176" customWidth="1"/>
    <col min="8" max="8" width="9.421875" style="177" customWidth="1"/>
  </cols>
  <sheetData>
    <row r="3" spans="2:8" ht="16" thickBot="1">
      <c r="B3" s="152"/>
      <c r="C3" s="249" t="s">
        <v>261</v>
      </c>
      <c r="D3" s="249"/>
      <c r="E3" s="156"/>
      <c r="F3" s="247">
        <v>2019</v>
      </c>
      <c r="G3" s="247"/>
      <c r="H3" s="156"/>
    </row>
    <row r="4" spans="2:8" ht="15">
      <c r="B4" s="152"/>
      <c r="C4" s="155"/>
      <c r="D4" s="155"/>
      <c r="E4" s="156"/>
      <c r="F4" s="155"/>
      <c r="G4" s="155"/>
      <c r="H4" s="156"/>
    </row>
    <row r="5" spans="2:8" ht="15">
      <c r="B5" s="178" t="s">
        <v>262</v>
      </c>
      <c r="C5" s="179" t="s">
        <v>263</v>
      </c>
      <c r="D5" s="180" t="s">
        <v>264</v>
      </c>
      <c r="E5" s="181" t="s">
        <v>0</v>
      </c>
      <c r="F5" s="179" t="s">
        <v>263</v>
      </c>
      <c r="G5" s="180" t="s">
        <v>264</v>
      </c>
      <c r="H5" s="181" t="s">
        <v>0</v>
      </c>
    </row>
    <row r="6" spans="2:8" ht="15">
      <c r="B6" s="183" t="s">
        <v>149</v>
      </c>
      <c r="C6" s="216" t="e">
        <f>+#REF!</f>
        <v>#REF!</v>
      </c>
      <c r="D6" s="217">
        <v>264976.60675824236</v>
      </c>
      <c r="E6" s="186" t="e">
        <f>+C6/D6-1</f>
        <v>#REF!</v>
      </c>
      <c r="F6" s="218" t="e">
        <f>+#REF!</f>
        <v>#REF!</v>
      </c>
      <c r="G6" s="219">
        <v>969282.9117582424</v>
      </c>
      <c r="H6" s="186" t="e">
        <f aca="true" t="shared" si="0" ref="H6:H9">+F6/G6-1</f>
        <v>#REF!</v>
      </c>
    </row>
    <row r="7" spans="2:8" ht="15">
      <c r="B7" s="157" t="s">
        <v>150</v>
      </c>
      <c r="C7" s="222" t="e">
        <f>+#REF!</f>
        <v>#REF!</v>
      </c>
      <c r="D7" s="223">
        <f>D10*D8/(1-D9)</f>
        <v>706.0695149511872</v>
      </c>
      <c r="E7" s="190" t="e">
        <f aca="true" t="shared" si="1" ref="E7:E9">+C7/D7-1</f>
        <v>#REF!</v>
      </c>
      <c r="F7" s="221" t="e">
        <f>+#REF!</f>
        <v>#REF!</v>
      </c>
      <c r="G7" s="220">
        <v>855.1985168795215</v>
      </c>
      <c r="H7" s="190" t="e">
        <f t="shared" si="0"/>
        <v>#REF!</v>
      </c>
    </row>
    <row r="8" spans="2:8" ht="15">
      <c r="B8" s="157" t="s">
        <v>265</v>
      </c>
      <c r="C8" s="169" t="e">
        <f>+#REF!</f>
        <v>#REF!</v>
      </c>
      <c r="D8" s="192">
        <v>1.1</v>
      </c>
      <c r="E8" s="190" t="e">
        <f t="shared" si="1"/>
        <v>#REF!</v>
      </c>
      <c r="F8" s="169" t="e">
        <f>+#REF!</f>
        <v>#REF!</v>
      </c>
      <c r="G8" s="192">
        <v>1.12</v>
      </c>
      <c r="H8" s="190" t="e">
        <f t="shared" si="0"/>
        <v>#REF!</v>
      </c>
    </row>
    <row r="9" spans="2:8" ht="15">
      <c r="B9" s="158" t="s">
        <v>266</v>
      </c>
      <c r="C9" s="156" t="e">
        <f>+#REF!</f>
        <v>#REF!</v>
      </c>
      <c r="D9" s="193">
        <v>0.32</v>
      </c>
      <c r="E9" s="190" t="e">
        <f t="shared" si="1"/>
        <v>#REF!</v>
      </c>
      <c r="F9" s="156" t="e">
        <f>+#REF!</f>
        <v>#REF!</v>
      </c>
      <c r="G9" s="193">
        <v>0.32295334459920483</v>
      </c>
      <c r="H9" s="190" t="e">
        <f t="shared" si="0"/>
        <v>#REF!</v>
      </c>
    </row>
    <row r="10" spans="2:8" ht="15">
      <c r="B10" s="157" t="s">
        <v>183</v>
      </c>
      <c r="C10" s="222" t="e">
        <f>+#REF!</f>
        <v>#REF!</v>
      </c>
      <c r="D10" s="223">
        <f>((D13-D12)*1000000/D6)+D11</f>
        <v>436.4793365152793</v>
      </c>
      <c r="E10" s="190" t="e">
        <f>+C10/D10-1</f>
        <v>#REF!</v>
      </c>
      <c r="F10" s="221" t="e">
        <f>+#REF!</f>
        <v>#REF!</v>
      </c>
      <c r="G10" s="220">
        <f>G7/G8*(1-G9)</f>
        <v>516.9725853187505</v>
      </c>
      <c r="H10" s="190" t="e">
        <f>+F10/G10-1</f>
        <v>#REF!</v>
      </c>
    </row>
    <row r="11" spans="2:8" ht="15">
      <c r="B11" s="161" t="s">
        <v>70</v>
      </c>
      <c r="C11" s="224" t="e">
        <f>+#REF!</f>
        <v>#REF!</v>
      </c>
      <c r="D11" s="225">
        <v>395</v>
      </c>
      <c r="E11" s="190" t="e">
        <f>+C11/D11-1</f>
        <v>#REF!</v>
      </c>
      <c r="F11" s="226" t="e">
        <f>+#REF!</f>
        <v>#REF!</v>
      </c>
      <c r="G11" s="214">
        <v>388.9820344326696</v>
      </c>
      <c r="H11" s="190" t="e">
        <f aca="true" t="shared" si="2" ref="H11:H13">+F11/G11-1</f>
        <v>#REF!</v>
      </c>
    </row>
    <row r="12" spans="2:8" s="175" customFormat="1" ht="15">
      <c r="B12" s="160" t="s">
        <v>281</v>
      </c>
      <c r="C12" s="163">
        <v>-6.5</v>
      </c>
      <c r="D12" s="195">
        <v>-6</v>
      </c>
      <c r="E12" s="190">
        <f>+C12/D12-1</f>
        <v>0.08333333333333326</v>
      </c>
      <c r="F12" s="163">
        <v>-30</v>
      </c>
      <c r="G12" s="195">
        <v>-29.1</v>
      </c>
      <c r="H12" s="190">
        <f t="shared" si="2"/>
        <v>0.030927835051546282</v>
      </c>
    </row>
    <row r="13" spans="2:9" ht="15">
      <c r="B13" s="161" t="s">
        <v>33</v>
      </c>
      <c r="C13" s="162" t="e">
        <f>+#REF!</f>
        <v>#REF!</v>
      </c>
      <c r="D13" s="194">
        <v>4.99105384040196</v>
      </c>
      <c r="E13" s="190" t="e">
        <f>+C13/D13-1</f>
        <v>#REF!</v>
      </c>
      <c r="F13" s="163" t="e">
        <f>+#REF!</f>
        <v>#REF!</v>
      </c>
      <c r="G13" s="195">
        <f>((G10-G11)*G6/1000000)+G12-5</f>
        <v>89.95905384040196</v>
      </c>
      <c r="H13" s="190" t="e">
        <f t="shared" si="2"/>
        <v>#REF!</v>
      </c>
      <c r="I13" s="215"/>
    </row>
    <row r="14" spans="2:8" ht="15">
      <c r="B14" s="160"/>
      <c r="C14" s="166"/>
      <c r="D14" s="166"/>
      <c r="E14" s="156"/>
      <c r="F14" s="163"/>
      <c r="G14" s="163"/>
      <c r="H14" s="156"/>
    </row>
    <row r="15" spans="2:8" ht="16" thickBot="1">
      <c r="B15" s="152"/>
      <c r="C15" s="248" t="s">
        <v>261</v>
      </c>
      <c r="D15" s="248"/>
      <c r="E15" s="156"/>
      <c r="F15" s="247">
        <v>2019</v>
      </c>
      <c r="G15" s="247"/>
      <c r="H15" s="156"/>
    </row>
    <row r="16" spans="2:8" ht="15">
      <c r="B16" s="153" t="s">
        <v>267</v>
      </c>
      <c r="C16" s="167" t="s">
        <v>263</v>
      </c>
      <c r="D16" s="198" t="s">
        <v>264</v>
      </c>
      <c r="E16" s="182" t="s">
        <v>0</v>
      </c>
      <c r="F16" s="164" t="s">
        <v>263</v>
      </c>
      <c r="G16" s="199" t="s">
        <v>264</v>
      </c>
      <c r="H16" s="182" t="s">
        <v>0</v>
      </c>
    </row>
    <row r="17" spans="2:8" ht="15">
      <c r="B17" s="183" t="s">
        <v>174</v>
      </c>
      <c r="C17" s="184" t="e">
        <f>+#REF!</f>
        <v>#REF!</v>
      </c>
      <c r="D17" s="185">
        <v>231833.21766955464</v>
      </c>
      <c r="E17" s="186" t="e">
        <f aca="true" t="shared" si="3" ref="E17:E19">+C17/D17-1</f>
        <v>#REF!</v>
      </c>
      <c r="F17" s="187" t="e">
        <f>+#REF!</f>
        <v>#REF!</v>
      </c>
      <c r="G17" s="188">
        <v>1015167.5558511546</v>
      </c>
      <c r="H17" s="186" t="e">
        <f aca="true" t="shared" si="4" ref="H17:H19">+F17/G17-1</f>
        <v>#REF!</v>
      </c>
    </row>
    <row r="18" spans="2:8" ht="15">
      <c r="B18" s="157" t="s">
        <v>268</v>
      </c>
      <c r="C18" s="165" t="e">
        <f>+#REF!</f>
        <v>#REF!</v>
      </c>
      <c r="D18" s="189">
        <v>50.187424526506604</v>
      </c>
      <c r="E18" s="190" t="e">
        <f t="shared" si="3"/>
        <v>#REF!</v>
      </c>
      <c r="F18" s="162" t="e">
        <f>+#REF!</f>
        <v>#REF!</v>
      </c>
      <c r="G18" s="191">
        <v>50.187424526506604</v>
      </c>
      <c r="H18" s="190" t="e">
        <f t="shared" si="4"/>
        <v>#REF!</v>
      </c>
    </row>
    <row r="19" spans="2:8" ht="15">
      <c r="B19" s="158" t="s">
        <v>33</v>
      </c>
      <c r="C19" s="165" t="e">
        <f>+#REF!</f>
        <v>#REF!</v>
      </c>
      <c r="D19" s="189">
        <v>16.860375205358878</v>
      </c>
      <c r="E19" s="190" t="e">
        <f t="shared" si="3"/>
        <v>#REF!</v>
      </c>
      <c r="F19" s="162" t="e">
        <f>+#REF!</f>
        <v>#REF!</v>
      </c>
      <c r="G19" s="191">
        <v>58.41137520535888</v>
      </c>
      <c r="H19" s="190" t="e">
        <f t="shared" si="4"/>
        <v>#REF!</v>
      </c>
    </row>
    <row r="20" spans="2:8" ht="15">
      <c r="B20" s="157"/>
      <c r="C20" s="165"/>
      <c r="D20" s="165"/>
      <c r="E20" s="156"/>
      <c r="F20" s="162"/>
      <c r="G20" s="162"/>
      <c r="H20" s="156"/>
    </row>
    <row r="21" spans="2:8" ht="16" thickBot="1">
      <c r="B21" s="152"/>
      <c r="C21" s="248" t="s">
        <v>261</v>
      </c>
      <c r="D21" s="248"/>
      <c r="E21" s="156"/>
      <c r="F21" s="247">
        <v>2019</v>
      </c>
      <c r="G21" s="247"/>
      <c r="H21" s="156"/>
    </row>
    <row r="22" spans="2:8" ht="15">
      <c r="B22" s="153" t="s">
        <v>153</v>
      </c>
      <c r="C22" s="202" t="s">
        <v>263</v>
      </c>
      <c r="D22" s="198" t="s">
        <v>264</v>
      </c>
      <c r="E22" s="182" t="s">
        <v>0</v>
      </c>
      <c r="F22" s="164" t="s">
        <v>263</v>
      </c>
      <c r="G22" s="199" t="s">
        <v>264</v>
      </c>
      <c r="H22" s="182" t="s">
        <v>0</v>
      </c>
    </row>
    <row r="23" spans="1:8" ht="15">
      <c r="A23" s="7"/>
      <c r="B23" s="200" t="s">
        <v>269</v>
      </c>
      <c r="C23" s="162" t="e">
        <f>+#REF!</f>
        <v>#REF!</v>
      </c>
      <c r="D23" s="185">
        <v>152.98643799788476</v>
      </c>
      <c r="E23" s="186" t="e">
        <f aca="true" t="shared" si="5" ref="E23:E26">+C23/D23-1</f>
        <v>#REF!</v>
      </c>
      <c r="F23" s="187" t="e">
        <f>+#REF!</f>
        <v>#REF!</v>
      </c>
      <c r="G23" s="188">
        <v>740.0804379978848</v>
      </c>
      <c r="H23" s="186" t="e">
        <f aca="true" t="shared" si="6" ref="H23:H26">+F23/G23-1</f>
        <v>#REF!</v>
      </c>
    </row>
    <row r="24" spans="2:8" ht="15">
      <c r="B24" s="157" t="s">
        <v>33</v>
      </c>
      <c r="C24" s="162" t="e">
        <f>+#REF!</f>
        <v>#REF!</v>
      </c>
      <c r="D24" s="189">
        <v>21.477388292999493</v>
      </c>
      <c r="E24" s="190" t="e">
        <f t="shared" si="5"/>
        <v>#REF!</v>
      </c>
      <c r="F24" s="162" t="e">
        <f>+#REF!</f>
        <v>#REF!</v>
      </c>
      <c r="G24" s="191">
        <v>147.99438829299947</v>
      </c>
      <c r="H24" s="190" t="e">
        <f t="shared" si="6"/>
        <v>#REF!</v>
      </c>
    </row>
    <row r="25" spans="2:8" ht="15">
      <c r="B25" s="109" t="s">
        <v>3</v>
      </c>
      <c r="C25" s="162" t="e">
        <f>+#REF!</f>
        <v>#REF!</v>
      </c>
      <c r="D25" s="189">
        <v>6.464194072914523</v>
      </c>
      <c r="E25" s="190" t="e">
        <f t="shared" si="5"/>
        <v>#REF!</v>
      </c>
      <c r="F25" s="162" t="e">
        <f>+#REF!</f>
        <v>#REF!</v>
      </c>
      <c r="G25" s="191">
        <v>62.38219407291451</v>
      </c>
      <c r="H25" s="190" t="e">
        <f t="shared" si="6"/>
        <v>#REF!</v>
      </c>
    </row>
    <row r="26" spans="2:8" ht="15">
      <c r="B26" s="109" t="s">
        <v>270</v>
      </c>
      <c r="C26" s="162" t="e">
        <f>+#REF!</f>
        <v>#REF!</v>
      </c>
      <c r="D26" s="191">
        <v>-8.072077427010356</v>
      </c>
      <c r="E26" s="190" t="e">
        <f t="shared" si="5"/>
        <v>#REF!</v>
      </c>
      <c r="F26" s="162" t="e">
        <f>+#REF!</f>
        <v>#REF!</v>
      </c>
      <c r="G26" s="191">
        <v>22.05042257298963</v>
      </c>
      <c r="H26" s="190" t="e">
        <f t="shared" si="6"/>
        <v>#REF!</v>
      </c>
    </row>
    <row r="27" spans="2:8" ht="15">
      <c r="B27" s="201"/>
      <c r="C27" s="196"/>
      <c r="D27" s="196"/>
      <c r="E27" s="156"/>
      <c r="F27" s="197"/>
      <c r="G27" s="197"/>
      <c r="H27" s="156"/>
    </row>
    <row r="28" spans="2:8" ht="16" thickBot="1">
      <c r="B28" s="153"/>
      <c r="C28" s="248" t="s">
        <v>261</v>
      </c>
      <c r="D28" s="248"/>
      <c r="E28" s="156"/>
      <c r="F28" s="247">
        <v>2019</v>
      </c>
      <c r="G28" s="247"/>
      <c r="H28" s="156"/>
    </row>
    <row r="29" spans="2:8" ht="15">
      <c r="B29" s="178" t="s">
        <v>271</v>
      </c>
      <c r="C29" s="202" t="s">
        <v>263</v>
      </c>
      <c r="D29" s="203" t="s">
        <v>264</v>
      </c>
      <c r="E29" s="181" t="s">
        <v>0</v>
      </c>
      <c r="F29" s="204" t="s">
        <v>263</v>
      </c>
      <c r="G29" s="205" t="s">
        <v>264</v>
      </c>
      <c r="H29" s="181" t="s">
        <v>0</v>
      </c>
    </row>
    <row r="30" spans="2:8" ht="15">
      <c r="B30" s="158" t="s">
        <v>33</v>
      </c>
      <c r="C30" s="162" t="e">
        <f>+#REF!</f>
        <v>#REF!</v>
      </c>
      <c r="D30" s="189">
        <v>21.477388292999493</v>
      </c>
      <c r="E30" s="190" t="e">
        <f aca="true" t="shared" si="7" ref="E30:E34">+C30/D30-1</f>
        <v>#REF!</v>
      </c>
      <c r="F30" s="162" t="e">
        <f>+#REF!</f>
        <v>#REF!</v>
      </c>
      <c r="G30" s="191">
        <v>147.99438829299947</v>
      </c>
      <c r="H30" s="190" t="e">
        <f>+F30/G30-1</f>
        <v>#REF!</v>
      </c>
    </row>
    <row r="31" spans="2:8" ht="15">
      <c r="B31" s="157" t="s">
        <v>272</v>
      </c>
      <c r="C31" s="162" t="e">
        <f>+#REF!</f>
        <v>#REF!</v>
      </c>
      <c r="D31" s="189">
        <v>6.586919394397557</v>
      </c>
      <c r="E31" s="190" t="e">
        <f t="shared" si="7"/>
        <v>#REF!</v>
      </c>
      <c r="F31" s="162" t="e">
        <f>+#REF!</f>
        <v>#REF!</v>
      </c>
      <c r="G31" s="191">
        <v>1.46991939439756</v>
      </c>
      <c r="H31" s="190" t="e">
        <f aca="true" t="shared" si="8" ref="H31:H37">+F31/G31-1</f>
        <v>#REF!</v>
      </c>
    </row>
    <row r="32" spans="1:8" ht="15">
      <c r="A32" s="106"/>
      <c r="B32" s="201" t="s">
        <v>273</v>
      </c>
      <c r="C32" s="162" t="e">
        <f>+#REF!</f>
        <v>#REF!</v>
      </c>
      <c r="D32" s="207">
        <v>-0.9988710978925877</v>
      </c>
      <c r="E32" s="190" t="e">
        <f>+C32/D32-1</f>
        <v>#REF!</v>
      </c>
      <c r="F32" s="197" t="e">
        <f>+#REF!</f>
        <v>#REF!</v>
      </c>
      <c r="G32" s="207">
        <v>-7.75116880326347</v>
      </c>
      <c r="H32" s="190" t="e">
        <f t="shared" si="8"/>
        <v>#REF!</v>
      </c>
    </row>
    <row r="33" spans="2:8" ht="15">
      <c r="B33" s="159" t="s">
        <v>274</v>
      </c>
      <c r="C33" s="162" t="e">
        <f>+#REF!</f>
        <v>#REF!</v>
      </c>
      <c r="D33" s="207">
        <v>-8</v>
      </c>
      <c r="E33" s="190" t="e">
        <f>+C33/D33-1</f>
        <v>#REF!</v>
      </c>
      <c r="F33" s="162" t="e">
        <f>+#REF!</f>
        <v>#REF!</v>
      </c>
      <c r="G33" s="191">
        <v>-26.2</v>
      </c>
      <c r="H33" s="190" t="e">
        <f t="shared" si="8"/>
        <v>#REF!</v>
      </c>
    </row>
    <row r="34" spans="1:8" ht="15">
      <c r="A34" s="106"/>
      <c r="B34" s="208" t="s">
        <v>275</v>
      </c>
      <c r="C34" s="162" t="e">
        <f>+#REF!</f>
        <v>#REF!</v>
      </c>
      <c r="D34" s="207">
        <v>-68.44448211180946</v>
      </c>
      <c r="E34" s="190" t="e">
        <f t="shared" si="7"/>
        <v>#REF!</v>
      </c>
      <c r="F34" s="197" t="e">
        <f>+#REF!</f>
        <v>#REF!</v>
      </c>
      <c r="G34" s="207">
        <v>-282</v>
      </c>
      <c r="H34" s="190" t="e">
        <f t="shared" si="8"/>
        <v>#REF!</v>
      </c>
    </row>
    <row r="35" spans="1:8" ht="15">
      <c r="A35" s="106"/>
      <c r="B35" s="201" t="s">
        <v>276</v>
      </c>
      <c r="C35" s="162" t="e">
        <f>+#REF!</f>
        <v>#REF!</v>
      </c>
      <c r="D35" s="206"/>
      <c r="E35" s="190"/>
      <c r="F35" s="197" t="e">
        <f>+#REF!</f>
        <v>#REF!</v>
      </c>
      <c r="G35" s="207"/>
      <c r="H35" s="190"/>
    </row>
    <row r="36" spans="2:8" ht="15">
      <c r="B36" s="208" t="s">
        <v>175</v>
      </c>
      <c r="C36" s="162" t="e">
        <f>+#REF!</f>
        <v>#REF!</v>
      </c>
      <c r="D36" s="207">
        <f>D30+D31+D32+D33+D34</f>
        <v>-49.379045522305</v>
      </c>
      <c r="E36" s="190" t="e">
        <f aca="true" t="shared" si="9" ref="E36">+C36/D36-1</f>
        <v>#REF!</v>
      </c>
      <c r="F36" s="197" t="e">
        <f>+#REF!</f>
        <v>#REF!</v>
      </c>
      <c r="G36" s="207">
        <f>G30+G31+G32+G33+G34</f>
        <v>-166.48686111586647</v>
      </c>
      <c r="H36" s="190" t="e">
        <f t="shared" si="8"/>
        <v>#REF!</v>
      </c>
    </row>
    <row r="37" spans="2:8" ht="15">
      <c r="B37" s="159" t="s">
        <v>277</v>
      </c>
      <c r="C37" s="162" t="e">
        <f>+#REF!</f>
        <v>#REF!</v>
      </c>
      <c r="D37" s="206"/>
      <c r="E37" s="190"/>
      <c r="F37" s="162" t="e">
        <f>+#REF!</f>
        <v>#REF!</v>
      </c>
      <c r="G37" s="191">
        <v>-24.34675057505031</v>
      </c>
      <c r="H37" s="190" t="e">
        <f t="shared" si="8"/>
        <v>#REF!</v>
      </c>
    </row>
    <row r="38" spans="2:8" ht="15">
      <c r="B38" s="33"/>
      <c r="C38" s="168"/>
      <c r="D38" s="168"/>
      <c r="E38" s="209"/>
      <c r="F38" s="210"/>
      <c r="G38" s="210"/>
      <c r="H38" s="209"/>
    </row>
    <row r="39" spans="2:8" s="175" customFormat="1" ht="16" thickBot="1">
      <c r="B39" s="33"/>
      <c r="C39" s="156"/>
      <c r="D39" s="156"/>
      <c r="E39" s="156"/>
      <c r="F39" s="247">
        <v>2019</v>
      </c>
      <c r="G39" s="247"/>
      <c r="H39" s="156"/>
    </row>
    <row r="40" spans="2:8" ht="15">
      <c r="B40" s="178" t="s">
        <v>278</v>
      </c>
      <c r="C40" s="156"/>
      <c r="D40" s="156"/>
      <c r="E40" s="156"/>
      <c r="F40" s="204" t="s">
        <v>263</v>
      </c>
      <c r="G40" s="205" t="s">
        <v>264</v>
      </c>
      <c r="H40" s="181" t="s">
        <v>0</v>
      </c>
    </row>
    <row r="41" spans="2:8" ht="15">
      <c r="B41" s="158" t="s">
        <v>279</v>
      </c>
      <c r="C41" s="156"/>
      <c r="D41" s="156"/>
      <c r="E41" s="156"/>
      <c r="F41" s="162">
        <v>512.7</v>
      </c>
      <c r="G41" s="191">
        <v>546</v>
      </c>
      <c r="H41" s="190">
        <v>-0.06939904732582403</v>
      </c>
    </row>
    <row r="42" spans="2:8" ht="15">
      <c r="B42" s="201" t="s">
        <v>280</v>
      </c>
      <c r="C42" s="156"/>
      <c r="D42" s="156"/>
      <c r="E42" s="156"/>
      <c r="F42" s="197" t="e">
        <f>+F41/F30</f>
        <v>#REF!</v>
      </c>
      <c r="G42" s="207">
        <f>+G41/G30</f>
        <v>3.6893290772554734</v>
      </c>
      <c r="H42" s="190">
        <v>-0.027025939445906588</v>
      </c>
    </row>
    <row r="43" spans="2:8" ht="15">
      <c r="B43" s="154"/>
      <c r="C43" s="156"/>
      <c r="D43" s="156"/>
      <c r="E43" s="156"/>
      <c r="F43" s="155"/>
      <c r="G43" s="155"/>
      <c r="H43" s="156"/>
    </row>
    <row r="44" spans="2:8" ht="15">
      <c r="B44" s="154"/>
      <c r="C44" s="155"/>
      <c r="D44" s="155"/>
      <c r="E44" s="156"/>
      <c r="F44" s="155"/>
      <c r="G44" s="155"/>
      <c r="H44" s="156"/>
    </row>
    <row r="45" spans="2:8" ht="15">
      <c r="B45" s="154"/>
      <c r="C45" s="155"/>
      <c r="D45" s="155"/>
      <c r="E45" s="156"/>
      <c r="F45" s="155"/>
      <c r="G45" s="155"/>
      <c r="H45" s="156"/>
    </row>
    <row r="46" spans="2:8" ht="15">
      <c r="B46" s="154"/>
      <c r="C46" s="155"/>
      <c r="D46" s="155"/>
      <c r="E46" s="156"/>
      <c r="F46" s="155"/>
      <c r="G46" s="155"/>
      <c r="H46" s="156"/>
    </row>
    <row r="47" spans="2:8" ht="15">
      <c r="B47" s="154"/>
      <c r="C47" s="155"/>
      <c r="D47" s="155"/>
      <c r="E47" s="156"/>
      <c r="F47" s="155"/>
      <c r="G47" s="155"/>
      <c r="H47" s="156"/>
    </row>
    <row r="48" spans="2:8" ht="15">
      <c r="B48" s="154"/>
      <c r="C48" s="155"/>
      <c r="D48" s="155"/>
      <c r="E48" s="156"/>
      <c r="F48" s="155"/>
      <c r="G48" s="155"/>
      <c r="H48" s="156"/>
    </row>
    <row r="49" spans="2:8" ht="15">
      <c r="B49" s="154"/>
      <c r="C49" s="155"/>
      <c r="D49" s="155"/>
      <c r="E49" s="156"/>
      <c r="F49" s="155"/>
      <c r="G49" s="155"/>
      <c r="H49" s="156"/>
    </row>
    <row r="50" spans="2:8" ht="15">
      <c r="B50" s="154"/>
      <c r="C50" s="155"/>
      <c r="D50" s="155"/>
      <c r="E50" s="156"/>
      <c r="F50" s="155"/>
      <c r="G50" s="155"/>
      <c r="H50" s="156"/>
    </row>
    <row r="52" spans="2:8" ht="14.5">
      <c r="B52" s="211"/>
      <c r="C52" s="212"/>
      <c r="D52" s="212"/>
      <c r="E52" s="213"/>
      <c r="F52" s="212"/>
      <c r="G52" s="212"/>
      <c r="H52" s="213"/>
    </row>
    <row r="53" spans="2:8" ht="14.5">
      <c r="B53" s="211"/>
      <c r="C53" s="212"/>
      <c r="D53" s="212"/>
      <c r="E53" s="213"/>
      <c r="F53" s="212"/>
      <c r="G53" s="212"/>
      <c r="H53" s="213"/>
    </row>
    <row r="54" spans="2:8" ht="14.5">
      <c r="B54" s="211"/>
      <c r="C54" s="212"/>
      <c r="D54" s="212"/>
      <c r="E54" s="213"/>
      <c r="F54" s="212"/>
      <c r="G54" s="212"/>
      <c r="H54" s="213"/>
    </row>
    <row r="55" spans="2:8" ht="14.5">
      <c r="B55" s="211"/>
      <c r="C55" s="212"/>
      <c r="D55" s="212"/>
      <c r="E55" s="213"/>
      <c r="F55" s="212"/>
      <c r="G55" s="212"/>
      <c r="H55" s="213"/>
    </row>
    <row r="56" spans="2:8" ht="14.5">
      <c r="B56" s="211"/>
      <c r="C56" s="212"/>
      <c r="D56" s="212"/>
      <c r="E56" s="213"/>
      <c r="F56" s="212"/>
      <c r="G56" s="212"/>
      <c r="H56" s="213"/>
    </row>
    <row r="57" spans="2:8" ht="14.5">
      <c r="B57" s="211"/>
      <c r="C57" s="212"/>
      <c r="D57" s="212"/>
      <c r="E57" s="213"/>
      <c r="F57" s="212"/>
      <c r="G57" s="212"/>
      <c r="H57" s="213"/>
    </row>
    <row r="58" spans="2:8" ht="14.5">
      <c r="B58" s="211"/>
      <c r="C58" s="212"/>
      <c r="D58" s="212"/>
      <c r="E58" s="213"/>
      <c r="F58" s="212"/>
      <c r="G58" s="212"/>
      <c r="H58" s="213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K446"/>
  <sheetViews>
    <sheetView showGridLines="0" tabSelected="1" zoomScale="70" zoomScaleNormal="70" workbookViewId="0" topLeftCell="A1">
      <pane ySplit="1" topLeftCell="A2" activePane="bottomLeft" state="frozen"/>
      <selection pane="topLeft" activeCell="Z22" sqref="Z22"/>
      <selection pane="bottomLeft" activeCell="AI60" sqref="AI60"/>
    </sheetView>
  </sheetViews>
  <sheetFormatPr defaultColWidth="11.421875" defaultRowHeight="15" outlineLevelCol="1"/>
  <cols>
    <col min="1" max="1" width="54.57421875" style="20" customWidth="1"/>
    <col min="2" max="2" width="2.140625" style="61" customWidth="1"/>
    <col min="3" max="6" width="11.57421875" style="19" hidden="1" customWidth="1" outlineLevel="1"/>
    <col min="7" max="7" width="11.57421875" style="19" customWidth="1" collapsed="1"/>
    <col min="8" max="10" width="11.57421875" style="19" hidden="1" customWidth="1" outlineLevel="1"/>
    <col min="11" max="11" width="11.57421875" style="10" hidden="1" customWidth="1" outlineLevel="1"/>
    <col min="12" max="12" width="11.57421875" style="19" customWidth="1" collapsed="1"/>
    <col min="13" max="16" width="11.57421875" style="19" hidden="1" customWidth="1" outlineLevel="1"/>
    <col min="17" max="17" width="11.57421875" style="19" customWidth="1" collapsed="1"/>
    <col min="18" max="21" width="11.57421875" style="19" hidden="1" customWidth="1" outlineLevel="1"/>
    <col min="22" max="22" width="11.57421875" style="19" customWidth="1" collapsed="1"/>
    <col min="23" max="26" width="11.57421875" style="19" customWidth="1" outlineLevel="1"/>
    <col min="27" max="27" width="11.57421875" style="19" customWidth="1"/>
    <col min="28" max="31" width="11.57421875" style="19" customWidth="1" outlineLevel="1"/>
    <col min="32" max="32" width="11.57421875" style="19" customWidth="1"/>
  </cols>
  <sheetData>
    <row r="1" spans="1:32" s="130" customFormat="1" ht="19" thickBot="1">
      <c r="A1" s="126"/>
      <c r="B1" s="127"/>
      <c r="C1" s="128" t="s">
        <v>6</v>
      </c>
      <c r="D1" s="128" t="s">
        <v>146</v>
      </c>
      <c r="E1" s="128" t="s">
        <v>147</v>
      </c>
      <c r="F1" s="128" t="s">
        <v>1</v>
      </c>
      <c r="G1" s="129">
        <v>2015</v>
      </c>
      <c r="H1" s="128" t="s">
        <v>5</v>
      </c>
      <c r="I1" s="128" t="s">
        <v>166</v>
      </c>
      <c r="J1" s="128" t="s">
        <v>167</v>
      </c>
      <c r="K1" s="128" t="s">
        <v>168</v>
      </c>
      <c r="L1" s="129">
        <v>2016</v>
      </c>
      <c r="M1" s="128" t="s">
        <v>177</v>
      </c>
      <c r="N1" s="128" t="s">
        <v>184</v>
      </c>
      <c r="O1" s="128" t="s">
        <v>185</v>
      </c>
      <c r="P1" s="128" t="s">
        <v>188</v>
      </c>
      <c r="Q1" s="129">
        <v>2017</v>
      </c>
      <c r="R1" s="128" t="s">
        <v>189</v>
      </c>
      <c r="S1" s="128" t="s">
        <v>193</v>
      </c>
      <c r="T1" s="128" t="s">
        <v>205</v>
      </c>
      <c r="U1" s="128" t="s">
        <v>209</v>
      </c>
      <c r="V1" s="129">
        <v>2018</v>
      </c>
      <c r="W1" s="128" t="s">
        <v>213</v>
      </c>
      <c r="X1" s="128" t="s">
        <v>257</v>
      </c>
      <c r="Y1" s="128" t="s">
        <v>258</v>
      </c>
      <c r="Z1" s="128" t="s">
        <v>261</v>
      </c>
      <c r="AA1" s="129">
        <v>2019</v>
      </c>
      <c r="AB1" s="128" t="s">
        <v>287</v>
      </c>
      <c r="AC1" s="128" t="s">
        <v>290</v>
      </c>
      <c r="AD1" s="128" t="s">
        <v>291</v>
      </c>
      <c r="AE1" s="128" t="s">
        <v>295</v>
      </c>
      <c r="AF1" s="129">
        <v>2020</v>
      </c>
    </row>
    <row r="2" spans="1:32" ht="15">
      <c r="A2" s="173" t="s">
        <v>197</v>
      </c>
      <c r="B2" s="110"/>
      <c r="C2" s="64"/>
      <c r="D2" s="64"/>
      <c r="E2" s="64"/>
      <c r="F2" s="6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</row>
    <row r="3" spans="1:32" ht="16" thickBot="1">
      <c r="A3" s="2"/>
      <c r="B3" s="10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23" t="s">
        <v>73</v>
      </c>
      <c r="B4" s="23"/>
      <c r="C4" s="24">
        <v>749.5</v>
      </c>
      <c r="D4" s="24">
        <v>779.5286666666667</v>
      </c>
      <c r="E4" s="24">
        <v>803.6958888888889</v>
      </c>
      <c r="F4" s="24">
        <v>802.7620000000001</v>
      </c>
      <c r="G4" s="66">
        <v>782.9526969696971</v>
      </c>
      <c r="H4" s="24">
        <v>764.2553333333334</v>
      </c>
      <c r="I4" s="24">
        <v>694.95</v>
      </c>
      <c r="J4" s="24">
        <v>671.9609090909089</v>
      </c>
      <c r="K4" s="24">
        <v>655.119</v>
      </c>
      <c r="L4" s="66">
        <v>696.7895833333333</v>
      </c>
      <c r="M4" s="24">
        <v>679.39</v>
      </c>
      <c r="N4" s="24">
        <v>782.85</v>
      </c>
      <c r="O4" s="24">
        <v>872.3553846153851</v>
      </c>
      <c r="P4" s="24">
        <v>938.5</v>
      </c>
      <c r="Q4" s="136">
        <v>817.7</v>
      </c>
      <c r="R4" s="24">
        <v>1008.36</v>
      </c>
      <c r="S4" s="24">
        <v>1044.4</v>
      </c>
      <c r="T4" s="24">
        <v>1050</v>
      </c>
      <c r="U4" s="24">
        <v>1045.8498437499995</v>
      </c>
      <c r="V4" s="136">
        <v>1037.2815294117647</v>
      </c>
      <c r="W4" s="24">
        <v>994.6750793650785</v>
      </c>
      <c r="X4" s="24">
        <v>938.5949999999999</v>
      </c>
      <c r="Y4" s="24">
        <v>816.52</v>
      </c>
      <c r="Z4" s="24">
        <v>696.6889062</v>
      </c>
      <c r="AA4" s="136">
        <v>860.14</v>
      </c>
      <c r="AB4" s="24">
        <v>680</v>
      </c>
      <c r="AC4" s="24">
        <v>680.35</v>
      </c>
      <c r="AD4" s="24">
        <v>680</v>
      </c>
      <c r="AE4" s="24">
        <v>680</v>
      </c>
      <c r="AF4" s="136">
        <v>680.082</v>
      </c>
    </row>
    <row r="5" spans="1:32" ht="15">
      <c r="A5" s="1" t="s">
        <v>74</v>
      </c>
      <c r="B5" s="5"/>
      <c r="C5" s="25">
        <v>1.1293627998131253</v>
      </c>
      <c r="D5" s="25">
        <v>1.1004406306231698</v>
      </c>
      <c r="E5" s="24">
        <v>1.112903347404774</v>
      </c>
      <c r="F5" s="25">
        <v>1.0999753357084134</v>
      </c>
      <c r="G5" s="67">
        <v>1.1094354943786306</v>
      </c>
      <c r="H5" s="25">
        <v>1.1017815522852656</v>
      </c>
      <c r="I5" s="25">
        <v>1.129195275428658</v>
      </c>
      <c r="J5" s="25">
        <v>1.1158335964655162</v>
      </c>
      <c r="K5" s="25">
        <v>1.0836628760978018</v>
      </c>
      <c r="L5" s="67">
        <v>1.1072144009940925</v>
      </c>
      <c r="M5" s="25">
        <v>1.0617459523660686</v>
      </c>
      <c r="N5" s="25">
        <v>1.0978893485730314</v>
      </c>
      <c r="O5" s="25">
        <v>1.1697257689701304</v>
      </c>
      <c r="P5" s="25">
        <v>1.1768025078369906</v>
      </c>
      <c r="Q5" s="137">
        <v>1.1300442233278054</v>
      </c>
      <c r="R5" s="25">
        <v>1.2251220736050077</v>
      </c>
      <c r="S5" s="25">
        <v>1.1973068987667719</v>
      </c>
      <c r="T5" s="25">
        <v>1.1621167313478982</v>
      </c>
      <c r="U5" s="25">
        <v>1.1441316459937083</v>
      </c>
      <c r="V5" s="137">
        <v>1.180633545173876</v>
      </c>
      <c r="W5" s="25">
        <v>1.1371265296612323</v>
      </c>
      <c r="X5" s="25">
        <v>1.1228031755672878</v>
      </c>
      <c r="Y5" s="25">
        <v>1.1160209667388794</v>
      </c>
      <c r="Z5" s="25">
        <v>1.1051502155767272</v>
      </c>
      <c r="AA5" s="137">
        <v>1.1215218921949566</v>
      </c>
      <c r="AB5" s="25">
        <v>1.102</v>
      </c>
      <c r="AC5" s="25">
        <v>1.0978823385127798</v>
      </c>
      <c r="AD5" s="25">
        <v>1.1642932431300081</v>
      </c>
      <c r="AE5" s="25">
        <v>1.1881797086862926</v>
      </c>
      <c r="AF5" s="137">
        <v>1.1215441518540326</v>
      </c>
    </row>
    <row r="6" spans="1:32" ht="15">
      <c r="A6" s="4" t="s">
        <v>75</v>
      </c>
      <c r="B6" s="5"/>
      <c r="C6" s="26">
        <v>663.6485637069144</v>
      </c>
      <c r="D6" s="26">
        <v>708.3786666666666</v>
      </c>
      <c r="E6" s="26">
        <v>722.1614444444444</v>
      </c>
      <c r="F6" s="26">
        <v>729.8</v>
      </c>
      <c r="G6" s="68">
        <v>705.7216944444444</v>
      </c>
      <c r="H6" s="26">
        <v>695.1</v>
      </c>
      <c r="I6" s="26">
        <v>614.694</v>
      </c>
      <c r="J6" s="26">
        <v>602.205303030303</v>
      </c>
      <c r="K6" s="26">
        <v>604.5413333333335</v>
      </c>
      <c r="L6" s="68">
        <v>629.3176666666667</v>
      </c>
      <c r="M6" s="26">
        <v>639.88</v>
      </c>
      <c r="N6" s="26">
        <v>713.05</v>
      </c>
      <c r="O6" s="26">
        <v>745.7776923076926</v>
      </c>
      <c r="P6" s="26">
        <v>797.5</v>
      </c>
      <c r="Q6" s="138">
        <v>723.6</v>
      </c>
      <c r="R6" s="26">
        <v>823.07</v>
      </c>
      <c r="S6" s="26">
        <v>872.27</v>
      </c>
      <c r="T6" s="26">
        <v>903.5236923076928</v>
      </c>
      <c r="U6" s="26">
        <v>914.0992187499993</v>
      </c>
      <c r="V6" s="138">
        <v>878.5804313725481</v>
      </c>
      <c r="W6" s="26">
        <v>874.7268253968252</v>
      </c>
      <c r="X6" s="26">
        <v>835.9390322580642</v>
      </c>
      <c r="Y6" s="26">
        <v>731.635</v>
      </c>
      <c r="Z6" s="26">
        <v>630.402</v>
      </c>
      <c r="AA6" s="138">
        <v>766.94</v>
      </c>
      <c r="AB6" s="26">
        <v>617.059891107078</v>
      </c>
      <c r="AC6" s="26">
        <v>619.693</v>
      </c>
      <c r="AD6" s="26">
        <v>584.0453030303031</v>
      </c>
      <c r="AE6" s="26">
        <v>572.304</v>
      </c>
      <c r="AF6" s="138">
        <v>606.380051</v>
      </c>
    </row>
    <row r="7" spans="3:32" ht="15">
      <c r="C7"/>
      <c r="D7"/>
      <c r="E7"/>
      <c r="F7"/>
      <c r="G7"/>
      <c r="H7"/>
      <c r="I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 s="175"/>
      <c r="Y7" s="175"/>
      <c r="Z7" s="175"/>
      <c r="AA7" s="175"/>
      <c r="AB7" s="175"/>
      <c r="AC7" s="175"/>
      <c r="AD7" s="175"/>
      <c r="AE7" s="175"/>
      <c r="AF7" s="175"/>
    </row>
    <row r="8" spans="1:32" ht="15">
      <c r="A8" s="173" t="s">
        <v>198</v>
      </c>
      <c r="B8" s="110"/>
      <c r="C8" s="64"/>
      <c r="D8" s="64"/>
      <c r="E8" s="64"/>
      <c r="F8" s="6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</row>
    <row r="9" spans="1:32" s="20" customFormat="1" ht="16.5" customHeight="1">
      <c r="A9" s="32" t="s">
        <v>69</v>
      </c>
      <c r="B9" s="30"/>
      <c r="C9" s="35">
        <v>220397.40499999994</v>
      </c>
      <c r="D9" s="35">
        <v>211369.529</v>
      </c>
      <c r="E9" s="35">
        <v>220622.542</v>
      </c>
      <c r="F9" s="35">
        <v>232890.558</v>
      </c>
      <c r="G9" s="69">
        <v>885280.034</v>
      </c>
      <c r="H9" s="35">
        <v>217503.534</v>
      </c>
      <c r="I9" s="35">
        <v>231139.94000000006</v>
      </c>
      <c r="J9" s="35">
        <v>215235.795</v>
      </c>
      <c r="K9" s="35">
        <v>259528.619</v>
      </c>
      <c r="L9" s="69">
        <v>923407.888</v>
      </c>
      <c r="M9" s="35">
        <v>246138.712</v>
      </c>
      <c r="N9" s="35">
        <v>234727.731</v>
      </c>
      <c r="O9" s="35">
        <v>239034.264</v>
      </c>
      <c r="P9" s="35">
        <v>255401.38</v>
      </c>
      <c r="Q9" s="139">
        <v>975302.087</v>
      </c>
      <c r="R9" s="35">
        <v>232735.133</v>
      </c>
      <c r="S9" s="35">
        <v>230386.272</v>
      </c>
      <c r="T9" s="35">
        <v>237615.431</v>
      </c>
      <c r="U9" s="35">
        <v>246728.834</v>
      </c>
      <c r="V9" s="139">
        <v>947465.67</v>
      </c>
      <c r="W9" s="35">
        <v>219104.32</v>
      </c>
      <c r="X9" s="35">
        <v>218845.693</v>
      </c>
      <c r="Y9" s="35">
        <v>266356.292</v>
      </c>
      <c r="Z9" s="35">
        <v>206193</v>
      </c>
      <c r="AA9" s="139">
        <v>910499</v>
      </c>
      <c r="AB9" s="35">
        <v>273236.202</v>
      </c>
      <c r="AC9" s="35">
        <v>246584</v>
      </c>
      <c r="AD9" s="35">
        <v>236437.781</v>
      </c>
      <c r="AE9" s="35">
        <v>259223.812</v>
      </c>
      <c r="AF9" s="139">
        <v>1015481.892</v>
      </c>
    </row>
    <row r="10" spans="1:32" s="20" customFormat="1" ht="21" customHeight="1">
      <c r="A10" s="37" t="s">
        <v>223</v>
      </c>
      <c r="B10" s="61"/>
      <c r="C10" s="17">
        <v>505.16928726996593</v>
      </c>
      <c r="D10" s="17">
        <v>553.9019770441936</v>
      </c>
      <c r="E10" s="17">
        <v>559.9790433019306</v>
      </c>
      <c r="F10" s="17">
        <v>562.976881183822</v>
      </c>
      <c r="G10" s="70">
        <v>545.6714050325007</v>
      </c>
      <c r="H10" s="17">
        <v>512.0376572823869</v>
      </c>
      <c r="I10" s="17">
        <v>459.78206968471125</v>
      </c>
      <c r="J10" s="17">
        <v>451.6070386898238</v>
      </c>
      <c r="K10" s="17">
        <v>439.2694741692437</v>
      </c>
      <c r="L10" s="70">
        <v>464.41990107842787</v>
      </c>
      <c r="M10" s="17">
        <v>465.65612970299446</v>
      </c>
      <c r="N10" s="17">
        <v>520.6287279281884</v>
      </c>
      <c r="O10" s="17">
        <v>543.1899085396394</v>
      </c>
      <c r="P10" s="17">
        <v>581.5199588976377</v>
      </c>
      <c r="Q10" s="140">
        <v>528.2301831063343</v>
      </c>
      <c r="R10" s="17">
        <v>601.4476550903898</v>
      </c>
      <c r="S10" s="17">
        <v>634.4562057933731</v>
      </c>
      <c r="T10" s="17">
        <v>659.8855947196458</v>
      </c>
      <c r="U10" s="17">
        <v>643.6094129152332</v>
      </c>
      <c r="V10" s="140">
        <v>635.1090272220629</v>
      </c>
      <c r="W10" s="17">
        <v>604.8808165900152</v>
      </c>
      <c r="X10" s="17">
        <v>575.8395254321957</v>
      </c>
      <c r="Y10" s="17">
        <v>481.94093346216124</v>
      </c>
      <c r="Z10" s="17">
        <v>432.1630705213076</v>
      </c>
      <c r="AA10" s="140">
        <v>522.8221008479966</v>
      </c>
      <c r="AB10" s="17">
        <v>418.19495060907053</v>
      </c>
      <c r="AC10" s="17">
        <v>416.7991434967394</v>
      </c>
      <c r="AD10" s="17">
        <v>383.64004101358074</v>
      </c>
      <c r="AE10" s="17">
        <v>384.43613351384545</v>
      </c>
      <c r="AF10" s="140">
        <v>401.19277675903646</v>
      </c>
    </row>
    <row r="11" spans="1:32" s="20" customFormat="1" ht="16.5" customHeight="1">
      <c r="A11" s="38" t="s">
        <v>224</v>
      </c>
      <c r="B11" s="111"/>
      <c r="C11" s="16">
        <v>111.338</v>
      </c>
      <c r="D11" s="16">
        <v>117.078</v>
      </c>
      <c r="E11" s="16">
        <v>123.544</v>
      </c>
      <c r="F11" s="16">
        <v>131.112</v>
      </c>
      <c r="G11" s="71">
        <v>483.072</v>
      </c>
      <c r="H11" s="16">
        <v>111.37</v>
      </c>
      <c r="I11" s="16">
        <v>106.274</v>
      </c>
      <c r="J11" s="16">
        <v>97.202</v>
      </c>
      <c r="K11" s="16">
        <v>114.003</v>
      </c>
      <c r="L11" s="71">
        <v>428.849</v>
      </c>
      <c r="M11" s="16">
        <v>114.616</v>
      </c>
      <c r="N11" s="16">
        <v>122.206</v>
      </c>
      <c r="O11" s="16">
        <v>129.841</v>
      </c>
      <c r="P11" s="16">
        <v>148.52099999999996</v>
      </c>
      <c r="Q11" s="141">
        <v>515.184</v>
      </c>
      <c r="R11" s="16">
        <v>139.978</v>
      </c>
      <c r="S11" s="16">
        <v>146.17000000000002</v>
      </c>
      <c r="T11" s="16">
        <v>156.79899999999998</v>
      </c>
      <c r="U11" s="16">
        <v>158.79700000000003</v>
      </c>
      <c r="V11" s="141">
        <v>601.744</v>
      </c>
      <c r="W11" s="16">
        <v>132.532</v>
      </c>
      <c r="X11" s="16">
        <v>126.02000000000001</v>
      </c>
      <c r="Y11" s="16">
        <v>128.368</v>
      </c>
      <c r="Z11" s="16">
        <v>89.10899999999998</v>
      </c>
      <c r="AA11" s="141">
        <v>476.029</v>
      </c>
      <c r="AB11" s="16">
        <v>114.266</v>
      </c>
      <c r="AC11" s="16">
        <v>102.776</v>
      </c>
      <c r="AD11" s="16">
        <v>90.70700000000002</v>
      </c>
      <c r="AE11" s="16">
        <v>99.65499999999997</v>
      </c>
      <c r="AF11" s="141">
        <v>407.404</v>
      </c>
    </row>
    <row r="12" spans="2:32" s="20" customFormat="1" ht="15">
      <c r="B12" s="6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0" customFormat="1" ht="16" thickBot="1">
      <c r="A13" s="2"/>
      <c r="B13" s="10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20" customFormat="1" ht="21" customHeight="1">
      <c r="A14" s="23" t="s">
        <v>144</v>
      </c>
      <c r="B14" s="23"/>
      <c r="C14" s="27">
        <v>125961.179</v>
      </c>
      <c r="D14" s="27">
        <v>99274.29499999998</v>
      </c>
      <c r="E14" s="27">
        <v>119818.71299999997</v>
      </c>
      <c r="F14" s="27">
        <v>124058.19600000001</v>
      </c>
      <c r="G14" s="72">
        <v>469112.383</v>
      </c>
      <c r="H14" s="27">
        <v>129095.741</v>
      </c>
      <c r="I14" s="27">
        <v>107825.75599999998</v>
      </c>
      <c r="J14" s="27">
        <v>131002.48099999993</v>
      </c>
      <c r="K14" s="27">
        <v>141262.003</v>
      </c>
      <c r="L14" s="72">
        <v>509185.9809999999</v>
      </c>
      <c r="M14" s="27">
        <v>131989.671</v>
      </c>
      <c r="N14" s="27">
        <v>115025.59997753907</v>
      </c>
      <c r="O14" s="27">
        <v>133501.326</v>
      </c>
      <c r="P14" s="27">
        <v>142780.264041107</v>
      </c>
      <c r="Q14" s="142">
        <v>523296.861018646</v>
      </c>
      <c r="R14" s="27">
        <v>129803.223045776</v>
      </c>
      <c r="S14" s="27">
        <v>118930.029</v>
      </c>
      <c r="T14" s="27">
        <v>143176.194</v>
      </c>
      <c r="U14" s="27">
        <v>138553.834298828</v>
      </c>
      <c r="V14" s="142">
        <v>530463.280344605</v>
      </c>
      <c r="W14" s="27">
        <v>131867.958</v>
      </c>
      <c r="X14" s="27">
        <v>115273.555907471</v>
      </c>
      <c r="Y14" s="27">
        <v>141283.79306543</v>
      </c>
      <c r="Z14" s="27">
        <v>68971.458</v>
      </c>
      <c r="AA14" s="142">
        <v>457396.7649729</v>
      </c>
      <c r="AB14" s="27">
        <v>142968.42</v>
      </c>
      <c r="AC14" s="27">
        <v>143353.012</v>
      </c>
      <c r="AD14" s="27">
        <v>135651.904</v>
      </c>
      <c r="AE14" s="27">
        <v>150591.513</v>
      </c>
      <c r="AF14" s="142">
        <v>572564.848</v>
      </c>
    </row>
    <row r="15" spans="1:35" s="20" customFormat="1" ht="16.5" customHeight="1">
      <c r="A15" s="23" t="s">
        <v>145</v>
      </c>
      <c r="B15" s="23"/>
      <c r="C15" s="27">
        <v>88476.765</v>
      </c>
      <c r="D15" s="27">
        <v>105940.29599999999</v>
      </c>
      <c r="E15" s="27">
        <v>118003.245</v>
      </c>
      <c r="F15" s="27">
        <v>116633.40500000004</v>
      </c>
      <c r="G15" s="72">
        <v>429053.711</v>
      </c>
      <c r="H15" s="27">
        <v>90658.967</v>
      </c>
      <c r="I15" s="27">
        <v>112931.10100000001</v>
      </c>
      <c r="J15" s="27">
        <v>108323.937</v>
      </c>
      <c r="K15" s="27">
        <v>110342.96899999998</v>
      </c>
      <c r="L15" s="72">
        <v>422256.974</v>
      </c>
      <c r="M15" s="27">
        <v>94613.114</v>
      </c>
      <c r="N15" s="27">
        <v>111495.92200000002</v>
      </c>
      <c r="O15" s="27">
        <v>113396.462</v>
      </c>
      <c r="P15" s="27">
        <v>115148.571216553</v>
      </c>
      <c r="Q15" s="142">
        <v>434654.069216553</v>
      </c>
      <c r="R15" s="27">
        <v>95841.1040063476</v>
      </c>
      <c r="S15" s="27">
        <v>113255.903930664</v>
      </c>
      <c r="T15" s="27">
        <v>113261.123832703</v>
      </c>
      <c r="U15" s="27">
        <v>115147.208371162</v>
      </c>
      <c r="V15" s="142">
        <v>437505.340140877</v>
      </c>
      <c r="W15" s="27">
        <v>107294.07582283</v>
      </c>
      <c r="X15" s="27">
        <v>110908.019096375</v>
      </c>
      <c r="Y15" s="27">
        <v>119996.430059075</v>
      </c>
      <c r="Z15" s="27">
        <v>116432.667037964</v>
      </c>
      <c r="AA15" s="142">
        <v>454631.192016244</v>
      </c>
      <c r="AB15" s="27">
        <v>118789.49</v>
      </c>
      <c r="AC15" s="27">
        <v>115510</v>
      </c>
      <c r="AD15" s="27">
        <v>86150.152</v>
      </c>
      <c r="AE15" s="27">
        <v>114268.323</v>
      </c>
      <c r="AF15" s="142">
        <v>434718</v>
      </c>
      <c r="AG15" s="124"/>
      <c r="AI15" s="118"/>
    </row>
    <row r="16" spans="1:32" s="20" customFormat="1" ht="16.5" customHeight="1">
      <c r="A16" s="11" t="s">
        <v>143</v>
      </c>
      <c r="B16" s="100"/>
      <c r="C16" s="39">
        <v>214437.94400000002</v>
      </c>
      <c r="D16" s="39">
        <v>205214.59099999996</v>
      </c>
      <c r="E16" s="39">
        <v>237821.95799999998</v>
      </c>
      <c r="F16" s="39">
        <v>240691.60100000005</v>
      </c>
      <c r="G16" s="73">
        <v>898166.094</v>
      </c>
      <c r="H16" s="39">
        <v>219754.708</v>
      </c>
      <c r="I16" s="39">
        <v>220756.857</v>
      </c>
      <c r="J16" s="39">
        <v>239326.41799999995</v>
      </c>
      <c r="K16" s="39">
        <v>251604.97199999998</v>
      </c>
      <c r="L16" s="73">
        <v>931442.955</v>
      </c>
      <c r="M16" s="39">
        <v>226602.785</v>
      </c>
      <c r="N16" s="39">
        <v>226521.5219775391</v>
      </c>
      <c r="O16" s="39">
        <v>246897.788</v>
      </c>
      <c r="P16" s="39">
        <v>257928.83525766002</v>
      </c>
      <c r="Q16" s="143">
        <v>957950.9302351989</v>
      </c>
      <c r="R16" s="39">
        <v>225644.3270521236</v>
      </c>
      <c r="S16" s="39">
        <v>232185.93293066398</v>
      </c>
      <c r="T16" s="39">
        <v>256437.317832703</v>
      </c>
      <c r="U16" s="39">
        <v>253701.042669991</v>
      </c>
      <c r="V16" s="143">
        <v>967968.620485481</v>
      </c>
      <c r="W16" s="39">
        <v>239162.03382283</v>
      </c>
      <c r="X16" s="39">
        <v>226181.57500384602</v>
      </c>
      <c r="Y16" s="39">
        <v>261280.22312450502</v>
      </c>
      <c r="Z16" s="39">
        <v>185404.125037964</v>
      </c>
      <c r="AA16" s="143">
        <v>912027.956989144</v>
      </c>
      <c r="AB16" s="39">
        <v>261757.91000000003</v>
      </c>
      <c r="AC16" s="39">
        <v>258859.55998684198</v>
      </c>
      <c r="AD16" s="39">
        <v>221802.056</v>
      </c>
      <c r="AE16" s="39">
        <v>264859.836</v>
      </c>
      <c r="AF16" s="143">
        <f>SUM(AF14:AF15)</f>
        <v>1007282.848</v>
      </c>
    </row>
    <row r="17" spans="2:32" s="20" customFormat="1" ht="15">
      <c r="B17" s="6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5">
      <c r="A18" s="173" t="s">
        <v>169</v>
      </c>
      <c r="B18" s="110"/>
      <c r="C18" s="64"/>
      <c r="D18" s="64"/>
      <c r="E18" s="64"/>
      <c r="F18" s="6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</row>
    <row r="19" spans="1:32" s="20" customFormat="1" ht="16" thickBot="1">
      <c r="A19" s="2" t="s">
        <v>76</v>
      </c>
      <c r="B19" s="10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20" customFormat="1" ht="18" customHeight="1">
      <c r="A20" s="1" t="s">
        <v>77</v>
      </c>
      <c r="B20" s="5"/>
      <c r="C20" s="24">
        <v>191.10351011036366</v>
      </c>
      <c r="D20" s="24">
        <v>189.68387317972153</v>
      </c>
      <c r="E20" s="24">
        <v>193.93924514678724</v>
      </c>
      <c r="F20" s="24">
        <v>196.92243083120758</v>
      </c>
      <c r="G20" s="74">
        <v>193.40082435535734</v>
      </c>
      <c r="H20" s="24">
        <v>193.48304858510025</v>
      </c>
      <c r="I20" s="24">
        <v>190.44617996830985</v>
      </c>
      <c r="J20" s="24">
        <v>189.79961817198225</v>
      </c>
      <c r="K20" s="24">
        <v>189.3329905142791</v>
      </c>
      <c r="L20" s="74">
        <v>190.59466571463244</v>
      </c>
      <c r="M20" s="24">
        <v>190.20859549320065</v>
      </c>
      <c r="N20" s="24">
        <v>191.59947560950542</v>
      </c>
      <c r="O20" s="24">
        <v>192.06586543809314</v>
      </c>
      <c r="P20" s="24">
        <v>196.49268905057838</v>
      </c>
      <c r="Q20" s="144">
        <v>192.68793399139474</v>
      </c>
      <c r="R20" s="24">
        <v>199.07438543330412</v>
      </c>
      <c r="S20" s="24">
        <v>198.89936583576508</v>
      </c>
      <c r="T20" s="24">
        <v>199.81002861126117</v>
      </c>
      <c r="U20" s="24">
        <v>207.56029362165575</v>
      </c>
      <c r="V20" s="144">
        <v>201.43408775585678</v>
      </c>
      <c r="W20" s="24">
        <v>209.6947873761671</v>
      </c>
      <c r="X20" s="24">
        <v>210.00951631664145</v>
      </c>
      <c r="Y20" s="24">
        <v>208.14630648835654</v>
      </c>
      <c r="Z20" s="24">
        <v>205.42101141323485</v>
      </c>
      <c r="AA20" s="144">
        <v>208.45117775908176</v>
      </c>
      <c r="AB20" s="24">
        <v>204.2525723178474</v>
      </c>
      <c r="AC20" s="24">
        <v>206.073752066119</v>
      </c>
      <c r="AD20" s="24">
        <v>201.416099858472</v>
      </c>
      <c r="AE20" s="24">
        <v>205.601522062133</v>
      </c>
      <c r="AF20" s="144">
        <v>204.454747014587</v>
      </c>
    </row>
    <row r="21" spans="1:32" s="20" customFormat="1" ht="15">
      <c r="A21" s="1" t="s">
        <v>156</v>
      </c>
      <c r="B21" s="5"/>
      <c r="C21" s="24">
        <v>119.9991068012724</v>
      </c>
      <c r="D21" s="24">
        <v>119.1314322150547</v>
      </c>
      <c r="E21" s="24">
        <v>115.06940594212155</v>
      </c>
      <c r="F21" s="24">
        <v>106.76802854475594</v>
      </c>
      <c r="G21" s="74">
        <v>114.14435329373659</v>
      </c>
      <c r="H21" s="24">
        <v>123.17903222253159</v>
      </c>
      <c r="I21" s="24">
        <v>117.49057698031093</v>
      </c>
      <c r="J21" s="24">
        <v>106.24505244535042</v>
      </c>
      <c r="K21" s="24">
        <v>101.653314945696</v>
      </c>
      <c r="L21" s="74">
        <v>111.76330405184956</v>
      </c>
      <c r="M21" s="24">
        <v>101.75198171626738</v>
      </c>
      <c r="N21" s="24">
        <v>99.44169374675177</v>
      </c>
      <c r="O21" s="24">
        <v>104.01960671839667</v>
      </c>
      <c r="P21" s="24">
        <v>105.59516650812581</v>
      </c>
      <c r="Q21" s="144">
        <v>102.86374400964613</v>
      </c>
      <c r="R21" s="24">
        <v>109.74156994511591</v>
      </c>
      <c r="S21" s="24">
        <v>113.6331737234458</v>
      </c>
      <c r="T21" s="24">
        <v>107.1473401765808</v>
      </c>
      <c r="U21" s="24">
        <v>105.41537798022443</v>
      </c>
      <c r="V21" s="144">
        <v>109.0504674279552</v>
      </c>
      <c r="W21" s="24">
        <v>118.77808977024887</v>
      </c>
      <c r="X21" s="24">
        <v>116.37631347910238</v>
      </c>
      <c r="Y21" s="24">
        <v>103.77576912910077</v>
      </c>
      <c r="Z21" s="24">
        <v>147.4360094546809</v>
      </c>
      <c r="AA21" s="144">
        <v>118.94528342066093</v>
      </c>
      <c r="AB21" s="24">
        <v>117.92042768215258</v>
      </c>
      <c r="AC21" s="24">
        <v>105.86988683677254</v>
      </c>
      <c r="AD21" s="24">
        <v>108.9055776262841</v>
      </c>
      <c r="AE21" s="24">
        <v>102.14395480590129</v>
      </c>
      <c r="AF21" s="144">
        <v>108.985175387925</v>
      </c>
    </row>
    <row r="22" spans="1:32" s="20" customFormat="1" ht="15">
      <c r="A22" s="1" t="s">
        <v>225</v>
      </c>
      <c r="B22" s="5"/>
      <c r="C22" s="24">
        <v>28.50274003906716</v>
      </c>
      <c r="D22" s="24">
        <v>28.914065068480145</v>
      </c>
      <c r="E22" s="24">
        <v>27.8381784985507</v>
      </c>
      <c r="F22" s="24">
        <v>27.503689651514318</v>
      </c>
      <c r="G22" s="74">
        <v>28.167469582850657</v>
      </c>
      <c r="H22" s="24">
        <v>28.121899067626178</v>
      </c>
      <c r="I22" s="24">
        <v>28.6134344847541</v>
      </c>
      <c r="J22" s="24">
        <v>30.197360666705112</v>
      </c>
      <c r="K22" s="24">
        <v>29.26179463082643</v>
      </c>
      <c r="L22" s="74">
        <v>29.049076132648327</v>
      </c>
      <c r="M22" s="24">
        <v>29.3759305931527</v>
      </c>
      <c r="N22" s="24">
        <v>29.0180872578707</v>
      </c>
      <c r="O22" s="24">
        <v>28.5895996065234</v>
      </c>
      <c r="P22" s="24">
        <v>30.6692854204625</v>
      </c>
      <c r="Q22" s="144">
        <v>29.4357774915743</v>
      </c>
      <c r="R22" s="24">
        <v>31.4806202035685</v>
      </c>
      <c r="S22" s="24">
        <v>32.3744005458798</v>
      </c>
      <c r="T22" s="24">
        <v>31.6420524052581</v>
      </c>
      <c r="U22" s="24">
        <v>31.517762168000186</v>
      </c>
      <c r="V22" s="144">
        <v>31.74811010302885</v>
      </c>
      <c r="W22" s="24">
        <v>31.1719632456357</v>
      </c>
      <c r="X22" s="24">
        <v>30.9850415927537</v>
      </c>
      <c r="Y22" s="24">
        <v>31.2536179922493</v>
      </c>
      <c r="Z22" s="24">
        <v>32.3913102934932</v>
      </c>
      <c r="AA22" s="144">
        <v>31.4249077620531</v>
      </c>
      <c r="AB22" s="24">
        <v>31.608</v>
      </c>
      <c r="AC22" s="24">
        <v>28.9369225623662</v>
      </c>
      <c r="AD22" s="24">
        <v>27.6113778533558</v>
      </c>
      <c r="AE22" s="24">
        <v>28.3969076112498</v>
      </c>
      <c r="AF22" s="144">
        <v>29.2093614112422</v>
      </c>
    </row>
    <row r="23" spans="1:32" s="20" customFormat="1" ht="15">
      <c r="A23" s="1" t="s">
        <v>78</v>
      </c>
      <c r="B23" s="5"/>
      <c r="C23" s="24">
        <v>23.118343763318514</v>
      </c>
      <c r="D23" s="24">
        <v>29.2559930748896</v>
      </c>
      <c r="E23" s="24">
        <v>28.1223501631125</v>
      </c>
      <c r="F23" s="24">
        <v>23.582163681204154</v>
      </c>
      <c r="G23" s="74">
        <v>23.305928765707147</v>
      </c>
      <c r="H23" s="24">
        <v>30.63733339591294</v>
      </c>
      <c r="I23" s="24">
        <v>26.1134932128193</v>
      </c>
      <c r="J23" s="24">
        <v>24.71063555907348</v>
      </c>
      <c r="K23" s="24">
        <v>20.661844666058773</v>
      </c>
      <c r="L23" s="74">
        <v>25.31980253883106</v>
      </c>
      <c r="M23" s="24">
        <v>22.2197319035893</v>
      </c>
      <c r="N23" s="24">
        <v>26.2174892565431</v>
      </c>
      <c r="O23" s="24">
        <v>25.3254055147368</v>
      </c>
      <c r="P23" s="24">
        <v>24.8310651536723</v>
      </c>
      <c r="Q23" s="144">
        <v>24.6268681800478</v>
      </c>
      <c r="R23" s="24">
        <v>28.9692496621135</v>
      </c>
      <c r="S23" s="24">
        <v>32.8770216885313</v>
      </c>
      <c r="T23" s="24">
        <v>37.4127910141219</v>
      </c>
      <c r="U23" s="24">
        <v>38.990468339585675</v>
      </c>
      <c r="V23" s="144">
        <v>34.64664412229252</v>
      </c>
      <c r="W23" s="24">
        <v>36.4232520040953</v>
      </c>
      <c r="X23" s="24">
        <v>41.3456511029215</v>
      </c>
      <c r="Y23" s="24">
        <v>33.2224947017274</v>
      </c>
      <c r="Z23" s="24">
        <v>41.323896807934</v>
      </c>
      <c r="AA23" s="144">
        <v>37.7719502481672</v>
      </c>
      <c r="AB23" s="24">
        <v>26.294</v>
      </c>
      <c r="AC23" s="24">
        <v>34.2308252350313</v>
      </c>
      <c r="AD23" s="24">
        <v>34.8754572109201</v>
      </c>
      <c r="AE23" s="24">
        <v>30.6638548572589</v>
      </c>
      <c r="AF23" s="144">
        <v>31.3350209300169</v>
      </c>
    </row>
    <row r="24" spans="1:32" s="20" customFormat="1" ht="15">
      <c r="A24" s="34" t="s">
        <v>154</v>
      </c>
      <c r="B24" s="30"/>
      <c r="C24" s="40">
        <v>362.72370071402173</v>
      </c>
      <c r="D24" s="40">
        <v>366.985363538146</v>
      </c>
      <c r="E24" s="40">
        <v>364.969179750572</v>
      </c>
      <c r="F24" s="40">
        <v>354.776312708682</v>
      </c>
      <c r="G24" s="75">
        <v>359.01857599765174</v>
      </c>
      <c r="H24" s="40">
        <v>375.42131327117096</v>
      </c>
      <c r="I24" s="40">
        <v>362.6636846461942</v>
      </c>
      <c r="J24" s="40">
        <v>350.9526668431113</v>
      </c>
      <c r="K24" s="40">
        <v>340.9099447568603</v>
      </c>
      <c r="L24" s="75">
        <v>356.7268484379614</v>
      </c>
      <c r="M24" s="40">
        <v>343.55623970621</v>
      </c>
      <c r="N24" s="40">
        <v>346.276745870671</v>
      </c>
      <c r="O24" s="40">
        <v>350.00047727775</v>
      </c>
      <c r="P24" s="40">
        <v>357.588206132839</v>
      </c>
      <c r="Q24" s="145">
        <v>349.614323672663</v>
      </c>
      <c r="R24" s="40">
        <v>369.265825244102</v>
      </c>
      <c r="S24" s="40">
        <v>377.783961793622</v>
      </c>
      <c r="T24" s="40">
        <v>376.012212207222</v>
      </c>
      <c r="U24" s="40">
        <v>383.48390210946604</v>
      </c>
      <c r="V24" s="145">
        <v>376.8793094091333</v>
      </c>
      <c r="W24" s="40">
        <v>396.068092396147</v>
      </c>
      <c r="X24" s="40">
        <v>398.716522491419</v>
      </c>
      <c r="Y24" s="40">
        <v>376.398188311434</v>
      </c>
      <c r="Z24" s="40">
        <v>426.572227969343</v>
      </c>
      <c r="AA24" s="145">
        <v>396.593319189963</v>
      </c>
      <c r="AB24" s="40">
        <v>380.075</v>
      </c>
      <c r="AC24" s="40">
        <v>375.111386700289</v>
      </c>
      <c r="AD24" s="40">
        <v>372.808512549032</v>
      </c>
      <c r="AE24" s="40">
        <v>366.806239336543</v>
      </c>
      <c r="AF24" s="145">
        <v>373.98430474377</v>
      </c>
    </row>
    <row r="25" spans="1:35" s="20" customFormat="1" ht="15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I25" s="107"/>
    </row>
    <row r="26" spans="1:32" ht="15">
      <c r="A26" s="173" t="s">
        <v>199</v>
      </c>
      <c r="B26" s="110"/>
      <c r="C26" s="64"/>
      <c r="D26" s="64"/>
      <c r="E26" s="64"/>
      <c r="F26" s="6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</row>
    <row r="27" spans="1:35" s="20" customFormat="1" ht="16" thickBot="1">
      <c r="A27" s="2"/>
      <c r="B27" s="109"/>
      <c r="C27" s="12"/>
      <c r="D27" s="12"/>
      <c r="E27" s="12"/>
      <c r="F27" s="12"/>
      <c r="G27" s="3"/>
      <c r="H27" s="12"/>
      <c r="I27" s="12"/>
      <c r="J27" s="12"/>
      <c r="K27" s="12"/>
      <c r="L27" s="3"/>
      <c r="M27" s="12"/>
      <c r="N27" s="12"/>
      <c r="O27" s="12"/>
      <c r="P27" s="12"/>
      <c r="Q27" s="3"/>
      <c r="R27" s="12"/>
      <c r="S27" s="12"/>
      <c r="T27" s="12"/>
      <c r="U27" s="12"/>
      <c r="V27" s="3"/>
      <c r="W27" s="172"/>
      <c r="X27" s="172"/>
      <c r="Y27" s="172"/>
      <c r="Z27" s="227"/>
      <c r="AA27" s="3"/>
      <c r="AB27" s="230"/>
      <c r="AC27" s="243"/>
      <c r="AD27" s="244"/>
      <c r="AE27" s="245"/>
      <c r="AF27" s="3"/>
      <c r="AI27" s="124"/>
    </row>
    <row r="28" spans="1:32" s="20" customFormat="1" ht="16.5" customHeight="1">
      <c r="A28" s="42" t="s">
        <v>226</v>
      </c>
      <c r="B28" s="111"/>
      <c r="C28" s="113">
        <v>2.596</v>
      </c>
      <c r="D28" s="113">
        <v>6.203</v>
      </c>
      <c r="E28" s="114">
        <v>2.17</v>
      </c>
      <c r="F28" s="114">
        <v>3.488</v>
      </c>
      <c r="G28" s="77">
        <v>14.457</v>
      </c>
      <c r="H28" s="114">
        <v>5.178</v>
      </c>
      <c r="I28" s="114">
        <v>5.074000000000001</v>
      </c>
      <c r="J28" s="114">
        <v>3.278</v>
      </c>
      <c r="K28" s="114">
        <v>5.263</v>
      </c>
      <c r="L28" s="77">
        <v>18.793</v>
      </c>
      <c r="M28" s="113">
        <v>6.67</v>
      </c>
      <c r="N28" s="113">
        <v>5.528999999999999</v>
      </c>
      <c r="O28" s="113">
        <v>1.727000000000001</v>
      </c>
      <c r="P28" s="113">
        <v>5.685999999999998</v>
      </c>
      <c r="Q28" s="77">
        <v>19.612</v>
      </c>
      <c r="R28" s="113">
        <v>4.546</v>
      </c>
      <c r="S28" s="113">
        <v>4.090000000000001</v>
      </c>
      <c r="T28" s="113">
        <v>1.5149999999999988</v>
      </c>
      <c r="U28" s="113">
        <v>2.2510000000000012</v>
      </c>
      <c r="V28" s="77">
        <v>12.402000000000001</v>
      </c>
      <c r="W28" s="113">
        <v>4.821</v>
      </c>
      <c r="X28" s="113">
        <v>7.547000000000001</v>
      </c>
      <c r="Y28" s="113">
        <v>4.789999999999998</v>
      </c>
      <c r="Z28" s="113">
        <v>5.856000000000002</v>
      </c>
      <c r="AA28" s="77">
        <v>23.014</v>
      </c>
      <c r="AB28" s="113">
        <v>6.494</v>
      </c>
      <c r="AC28" s="113">
        <v>6.902</v>
      </c>
      <c r="AD28" s="113">
        <v>1.9620000000000009</v>
      </c>
      <c r="AE28" s="113">
        <v>6.1690000000000005</v>
      </c>
      <c r="AF28" s="77">
        <v>21.527</v>
      </c>
    </row>
    <row r="29" spans="2:32" s="20" customFormat="1" ht="15">
      <c r="B29" s="61"/>
      <c r="C29" s="10"/>
      <c r="E29" s="10"/>
      <c r="F29" s="10"/>
      <c r="G29" s="10"/>
      <c r="H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20" customFormat="1" ht="15">
      <c r="A30" s="1"/>
      <c r="B30" s="5"/>
      <c r="C30" s="24"/>
      <c r="D30" s="1"/>
      <c r="E30" s="24"/>
      <c r="F30" s="24"/>
      <c r="G30" s="24"/>
      <c r="H30" s="24"/>
      <c r="I30" s="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">
      <c r="A31" s="173"/>
      <c r="B31" s="110"/>
      <c r="C31" s="64"/>
      <c r="D31" s="63"/>
      <c r="E31" s="64"/>
      <c r="F31" s="64"/>
      <c r="G31" s="174"/>
      <c r="H31" s="174"/>
      <c r="I31" s="173"/>
      <c r="J31" s="173"/>
      <c r="K31" s="173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</row>
    <row r="32" spans="1:32" s="20" customFormat="1" ht="16" thickBot="1">
      <c r="A32" s="2"/>
      <c r="B32" s="109"/>
      <c r="C32" s="12"/>
      <c r="D32" s="12"/>
      <c r="E32" s="12"/>
      <c r="F32" s="12"/>
      <c r="G32" s="3"/>
      <c r="H32" s="12"/>
      <c r="I32" s="12"/>
      <c r="J32" s="12"/>
      <c r="K32" s="12"/>
      <c r="L32" s="3"/>
      <c r="M32" s="12"/>
      <c r="N32" s="12"/>
      <c r="O32" s="12"/>
      <c r="P32" s="12"/>
      <c r="Q32" s="3"/>
      <c r="R32" s="12"/>
      <c r="S32" s="12"/>
      <c r="T32" s="12"/>
      <c r="U32" s="12"/>
      <c r="V32" s="3"/>
      <c r="W32" s="172"/>
      <c r="X32" s="172"/>
      <c r="Y32" s="172"/>
      <c r="Z32" s="227"/>
      <c r="AA32" s="3"/>
      <c r="AB32" s="230"/>
      <c r="AC32" s="243"/>
      <c r="AD32" s="244"/>
      <c r="AE32" s="245"/>
      <c r="AF32" s="3"/>
    </row>
    <row r="33" spans="1:32" s="20" customFormat="1" ht="16.5" customHeight="1">
      <c r="A33" s="23" t="s">
        <v>157</v>
      </c>
      <c r="B33" s="23"/>
      <c r="C33" s="27">
        <v>126416.58000000002</v>
      </c>
      <c r="D33" s="27">
        <v>105360.56</v>
      </c>
      <c r="E33" s="27">
        <v>131414.472</v>
      </c>
      <c r="F33" s="27">
        <v>131120.51</v>
      </c>
      <c r="G33" s="78">
        <v>494312.12200000003</v>
      </c>
      <c r="H33" s="27">
        <v>124657.06</v>
      </c>
      <c r="I33" s="27">
        <v>97570.07</v>
      </c>
      <c r="J33" s="27">
        <v>119711.88</v>
      </c>
      <c r="K33" s="27">
        <v>143028.22</v>
      </c>
      <c r="L33" s="78">
        <v>484967.23</v>
      </c>
      <c r="M33" s="27">
        <v>135481.84000000003</v>
      </c>
      <c r="N33" s="27">
        <v>109881.13</v>
      </c>
      <c r="O33" s="27">
        <v>139615.58000000002</v>
      </c>
      <c r="P33" s="27">
        <v>142905.7</v>
      </c>
      <c r="Q33" s="78">
        <v>527884.25</v>
      </c>
      <c r="R33" s="27">
        <v>129839</v>
      </c>
      <c r="S33" s="27">
        <v>114717.64</v>
      </c>
      <c r="T33" s="27">
        <v>136631.44</v>
      </c>
      <c r="U33" s="27">
        <v>138139.34</v>
      </c>
      <c r="V33" s="78">
        <v>519327.42</v>
      </c>
      <c r="W33" s="27">
        <v>128541.96100000001</v>
      </c>
      <c r="X33" s="27">
        <v>110581.86</v>
      </c>
      <c r="Y33" s="27">
        <v>144520.5</v>
      </c>
      <c r="Z33" s="27">
        <v>99810.485</v>
      </c>
      <c r="AA33" s="78">
        <v>483454.80600000004</v>
      </c>
      <c r="AB33" s="27">
        <v>139405.318</v>
      </c>
      <c r="AC33" s="27">
        <v>143079</v>
      </c>
      <c r="AD33" s="27">
        <v>137042.96905906</v>
      </c>
      <c r="AE33" s="27">
        <v>149033.2674</v>
      </c>
      <c r="AF33" s="78">
        <v>568560.7960590601</v>
      </c>
    </row>
    <row r="34" spans="1:32" s="20" customFormat="1" ht="16.5" customHeight="1">
      <c r="A34" s="1" t="s">
        <v>158</v>
      </c>
      <c r="B34" s="5"/>
      <c r="C34" s="27">
        <v>43987.490000000005</v>
      </c>
      <c r="D34" s="27">
        <v>53460.15900000001</v>
      </c>
      <c r="E34" s="27">
        <v>58398.479</v>
      </c>
      <c r="F34" s="27">
        <v>59305.61</v>
      </c>
      <c r="G34" s="78">
        <v>215151.738</v>
      </c>
      <c r="H34" s="27">
        <v>29680.468</v>
      </c>
      <c r="I34" s="27">
        <v>56499.99</v>
      </c>
      <c r="J34" s="27">
        <v>53328.53</v>
      </c>
      <c r="K34" s="27">
        <v>55222.76000000001</v>
      </c>
      <c r="L34" s="78">
        <v>194731.74800000002</v>
      </c>
      <c r="M34" s="27">
        <v>45680.21</v>
      </c>
      <c r="N34" s="27">
        <v>55111.68000000001</v>
      </c>
      <c r="O34" s="27">
        <v>58538.93</v>
      </c>
      <c r="P34" s="27">
        <v>58110.195</v>
      </c>
      <c r="Q34" s="78">
        <v>217441.015</v>
      </c>
      <c r="R34" s="27">
        <v>51657.887016759116</v>
      </c>
      <c r="S34" s="27">
        <v>59411.27999999999</v>
      </c>
      <c r="T34" s="27">
        <v>59217.16</v>
      </c>
      <c r="U34" s="27">
        <v>60374.2</v>
      </c>
      <c r="V34" s="78">
        <v>230660.48999999993</v>
      </c>
      <c r="W34" s="27">
        <v>56415.700000000004</v>
      </c>
      <c r="X34" s="27">
        <v>55136.271</v>
      </c>
      <c r="Y34" s="27">
        <v>59008.699802973984</v>
      </c>
      <c r="Z34" s="27">
        <v>56174.265</v>
      </c>
      <c r="AA34" s="78">
        <v>226734.93580297398</v>
      </c>
      <c r="AB34" s="27">
        <v>61720.537</v>
      </c>
      <c r="AC34" s="27">
        <v>67297.763</v>
      </c>
      <c r="AD34" s="27">
        <v>51118.26481880003</v>
      </c>
      <c r="AE34" s="27">
        <v>67746.68775459126</v>
      </c>
      <c r="AF34" s="78">
        <v>247882.98240158032</v>
      </c>
    </row>
    <row r="35" spans="1:32" s="20" customFormat="1" ht="16.5" customHeight="1">
      <c r="A35" s="32" t="s">
        <v>159</v>
      </c>
      <c r="B35" s="30"/>
      <c r="C35" s="36">
        <v>170404.07</v>
      </c>
      <c r="D35" s="36">
        <v>158820.719</v>
      </c>
      <c r="E35" s="36">
        <v>189812.951</v>
      </c>
      <c r="F35" s="36">
        <v>190426.12</v>
      </c>
      <c r="G35" s="79">
        <v>709463.8600000001</v>
      </c>
      <c r="H35" s="36">
        <v>154337.528</v>
      </c>
      <c r="I35" s="36">
        <v>154070.06</v>
      </c>
      <c r="J35" s="36">
        <v>173040.41</v>
      </c>
      <c r="K35" s="36">
        <v>198250.98</v>
      </c>
      <c r="L35" s="79">
        <v>679698.978</v>
      </c>
      <c r="M35" s="36">
        <v>181162.05000000002</v>
      </c>
      <c r="N35" s="36">
        <v>164992.81</v>
      </c>
      <c r="O35" s="36">
        <v>198154.51</v>
      </c>
      <c r="P35" s="36">
        <v>201015.89500000002</v>
      </c>
      <c r="Q35" s="79">
        <v>745325.265</v>
      </c>
      <c r="R35" s="36">
        <v>181496.8870167591</v>
      </c>
      <c r="S35" s="36">
        <v>174128.91999999998</v>
      </c>
      <c r="T35" s="36">
        <v>195848.6</v>
      </c>
      <c r="U35" s="36">
        <v>198513.53999999998</v>
      </c>
      <c r="V35" s="79">
        <v>749987.9099999999</v>
      </c>
      <c r="W35" s="36">
        <v>184957.66100000002</v>
      </c>
      <c r="X35" s="36">
        <v>165718.131</v>
      </c>
      <c r="Y35" s="36">
        <v>203529.19980297398</v>
      </c>
      <c r="Z35" s="36">
        <v>155984.75</v>
      </c>
      <c r="AA35" s="79">
        <v>710189.741802974</v>
      </c>
      <c r="AB35" s="36">
        <v>201126</v>
      </c>
      <c r="AC35" s="36">
        <v>211042.745</v>
      </c>
      <c r="AD35" s="36">
        <v>188161.23387786004</v>
      </c>
      <c r="AE35" s="36">
        <v>216779.95515459127</v>
      </c>
      <c r="AF35" s="79">
        <v>816443.7784606405</v>
      </c>
    </row>
    <row r="36" spans="1:32" s="20" customFormat="1" ht="21" customHeight="1">
      <c r="A36" s="41" t="s">
        <v>260</v>
      </c>
      <c r="B36" s="61"/>
      <c r="C36" s="9">
        <v>82.79669816571868</v>
      </c>
      <c r="D36" s="9">
        <v>84.44435942894832</v>
      </c>
      <c r="E36" s="9">
        <v>92.32384438298944</v>
      </c>
      <c r="F36" s="9">
        <v>87.51562374951504</v>
      </c>
      <c r="G36" s="80">
        <v>86.981076456805</v>
      </c>
      <c r="H36" s="9">
        <v>67.54783204769224</v>
      </c>
      <c r="I36" s="9">
        <v>64.23904053779171</v>
      </c>
      <c r="J36" s="9">
        <v>77.34182640472864</v>
      </c>
      <c r="K36" s="9">
        <v>93.97410807867415</v>
      </c>
      <c r="L36" s="80">
        <v>76.99908387974654</v>
      </c>
      <c r="M36" s="9">
        <v>98.40696897768942</v>
      </c>
      <c r="N36" s="9">
        <v>81.90275539885646</v>
      </c>
      <c r="O36" s="9">
        <v>84.73875351108587</v>
      </c>
      <c r="P36" s="9">
        <v>93.05913932826057</v>
      </c>
      <c r="Q36" s="80">
        <v>89.35489963566444</v>
      </c>
      <c r="R36" s="9">
        <v>88.32860306039129</v>
      </c>
      <c r="S36" s="9">
        <v>100.35878342322461</v>
      </c>
      <c r="T36" s="9">
        <v>103.06107135818175</v>
      </c>
      <c r="U36" s="9">
        <v>95.22450246970563</v>
      </c>
      <c r="V36" s="80">
        <v>96.79416389525535</v>
      </c>
      <c r="W36" s="9">
        <v>90.53621450154475</v>
      </c>
      <c r="X36" s="9">
        <v>92.62333648935495</v>
      </c>
      <c r="Y36" s="9">
        <v>91.08946828242333</v>
      </c>
      <c r="Z36" s="9">
        <v>79.86272119550142</v>
      </c>
      <c r="AA36" s="80">
        <v>88.83747843193049</v>
      </c>
      <c r="AB36" s="9">
        <v>78.30597038672275</v>
      </c>
      <c r="AC36" s="9">
        <v>78.45877601715236</v>
      </c>
      <c r="AD36" s="9">
        <v>82.06873319093917</v>
      </c>
      <c r="AE36" s="9">
        <v>80.93992863633262</v>
      </c>
      <c r="AF36" s="80">
        <v>79.97313556985812</v>
      </c>
    </row>
    <row r="37" spans="1:32" s="20" customFormat="1" ht="16.5" customHeight="1">
      <c r="A37" s="41" t="s">
        <v>239</v>
      </c>
      <c r="B37" s="61"/>
      <c r="C37" s="9">
        <v>2.76210565</v>
      </c>
      <c r="D37" s="9">
        <v>2.59448612</v>
      </c>
      <c r="E37" s="9">
        <v>2.58773865</v>
      </c>
      <c r="F37" s="9">
        <v>2.58773933</v>
      </c>
      <c r="G37" s="80">
        <v>10.53206975</v>
      </c>
      <c r="H37" s="9">
        <v>2.6</v>
      </c>
      <c r="I37" s="9">
        <v>2.587738648776931</v>
      </c>
      <c r="J37" s="9">
        <v>2.587738648776931</v>
      </c>
      <c r="K37" s="9">
        <v>6.517540978776931</v>
      </c>
      <c r="L37" s="80">
        <v>14.27980138</v>
      </c>
      <c r="M37" s="9">
        <v>2.5616338699999996</v>
      </c>
      <c r="N37" s="9">
        <v>2.56163424</v>
      </c>
      <c r="O37" s="9">
        <v>2.56163382</v>
      </c>
      <c r="P37" s="9">
        <v>2.56163382</v>
      </c>
      <c r="Q37" s="80">
        <v>10.246535750000001</v>
      </c>
      <c r="R37" s="9">
        <v>2.5616335099999996</v>
      </c>
      <c r="S37" s="9">
        <v>2.5616334299999997</v>
      </c>
      <c r="T37" s="9">
        <v>2.56163346</v>
      </c>
      <c r="U37" s="9">
        <v>2.55764692</v>
      </c>
      <c r="V37" s="80">
        <v>10.242547319999996</v>
      </c>
      <c r="W37" s="9">
        <v>2.56163353</v>
      </c>
      <c r="X37" s="9">
        <v>2.56163379</v>
      </c>
      <c r="Y37" s="9">
        <v>2.5616334099999998</v>
      </c>
      <c r="Z37" s="9">
        <v>2.5616334</v>
      </c>
      <c r="AA37" s="80">
        <v>10.246534129999999</v>
      </c>
      <c r="AB37" s="9">
        <v>2.5616334</v>
      </c>
      <c r="AC37" s="9">
        <v>2.56384454</v>
      </c>
      <c r="AD37" s="9">
        <v>2.5638459</v>
      </c>
      <c r="AE37" s="9">
        <v>2.5638459</v>
      </c>
      <c r="AF37" s="80">
        <v>10.25543102</v>
      </c>
    </row>
    <row r="38" spans="1:32" s="20" customFormat="1" ht="16.5" customHeight="1">
      <c r="A38" s="38" t="s">
        <v>254</v>
      </c>
      <c r="B38" s="111"/>
      <c r="C38" s="18">
        <v>16.871</v>
      </c>
      <c r="D38" s="18">
        <v>16.006</v>
      </c>
      <c r="E38" s="18">
        <v>20.112</v>
      </c>
      <c r="F38" s="18">
        <v>19.253</v>
      </c>
      <c r="G38" s="120">
        <v>72.242</v>
      </c>
      <c r="H38" s="18">
        <v>13.013</v>
      </c>
      <c r="I38" s="18">
        <v>12.484</v>
      </c>
      <c r="J38" s="18">
        <v>15.971</v>
      </c>
      <c r="K38" s="18">
        <v>25.148</v>
      </c>
      <c r="L38" s="120">
        <v>66.616</v>
      </c>
      <c r="M38" s="18">
        <v>20.149</v>
      </c>
      <c r="N38" s="18">
        <v>16.074999999999996</v>
      </c>
      <c r="O38" s="18">
        <v>19.353</v>
      </c>
      <c r="P38" s="18">
        <v>21.268</v>
      </c>
      <c r="Q38" s="120">
        <v>76.845</v>
      </c>
      <c r="R38" s="18">
        <v>18.593</v>
      </c>
      <c r="S38" s="18">
        <v>20.037000000000003</v>
      </c>
      <c r="T38" s="18">
        <v>22.745999999999995</v>
      </c>
      <c r="U38" s="18">
        <v>21.461000000000006</v>
      </c>
      <c r="V38" s="120">
        <v>82.837</v>
      </c>
      <c r="W38" s="18">
        <v>19.307</v>
      </c>
      <c r="X38" s="18">
        <v>17.911000000000005</v>
      </c>
      <c r="Y38" s="18">
        <v>21.101</v>
      </c>
      <c r="Z38" s="18">
        <v>15.018999999999991</v>
      </c>
      <c r="AA38" s="120">
        <v>73.338</v>
      </c>
      <c r="AB38" s="18">
        <v>18.311</v>
      </c>
      <c r="AC38" s="18">
        <v>19.122</v>
      </c>
      <c r="AD38" s="18">
        <v>18.006</v>
      </c>
      <c r="AE38" s="18">
        <v>20.110000000000007</v>
      </c>
      <c r="AF38" s="120">
        <v>75.549</v>
      </c>
    </row>
    <row r="39" spans="6:32" s="20" customFormat="1" ht="15">
      <c r="F39" s="21"/>
      <c r="G39" s="10"/>
      <c r="H39" s="10"/>
      <c r="I39" s="10"/>
      <c r="J39" s="10"/>
      <c r="K39" s="10"/>
      <c r="L39" s="10"/>
      <c r="Q39" s="10"/>
      <c r="V39" s="10"/>
      <c r="AA39" s="10"/>
      <c r="AF39" s="10"/>
    </row>
    <row r="40" spans="1:32" ht="15">
      <c r="A40" s="173" t="s">
        <v>194</v>
      </c>
      <c r="B40" s="110"/>
      <c r="C40" s="64"/>
      <c r="D40" s="64"/>
      <c r="E40" s="64"/>
      <c r="F40" s="6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</row>
    <row r="41" spans="1:32" s="20" customFormat="1" ht="16" thickBot="1">
      <c r="A41" s="2" t="s">
        <v>240</v>
      </c>
      <c r="B41" s="109"/>
      <c r="C41" s="12"/>
      <c r="D41" s="12"/>
      <c r="E41" s="12"/>
      <c r="F41" s="12"/>
      <c r="G41" s="3"/>
      <c r="H41" s="12"/>
      <c r="I41" s="12"/>
      <c r="J41" s="12"/>
      <c r="K41" s="12"/>
      <c r="L41" s="3"/>
      <c r="M41" s="12"/>
      <c r="N41" s="12"/>
      <c r="O41" s="12"/>
      <c r="P41" s="12"/>
      <c r="Q41" s="3"/>
      <c r="R41" s="12"/>
      <c r="S41" s="12"/>
      <c r="T41" s="12"/>
      <c r="U41" s="12"/>
      <c r="V41" s="3"/>
      <c r="W41" s="172"/>
      <c r="X41" s="172"/>
      <c r="Y41" s="172"/>
      <c r="Z41" s="227"/>
      <c r="AA41" s="3"/>
      <c r="AB41" s="230"/>
      <c r="AC41" s="243"/>
      <c r="AD41" s="244"/>
      <c r="AE41" s="245"/>
      <c r="AF41" s="3"/>
    </row>
    <row r="42" spans="1:32" s="20" customFormat="1" ht="16.5" customHeight="1">
      <c r="A42" s="43" t="s">
        <v>72</v>
      </c>
      <c r="B42" s="30"/>
      <c r="C42" s="44">
        <v>130.805</v>
      </c>
      <c r="D42" s="44">
        <v>139.287</v>
      </c>
      <c r="E42" s="44">
        <v>145.826</v>
      </c>
      <c r="F42" s="44">
        <v>153.853</v>
      </c>
      <c r="G42" s="81">
        <v>569.771</v>
      </c>
      <c r="H42" s="44">
        <v>129.561</v>
      </c>
      <c r="I42" s="44">
        <v>123.832</v>
      </c>
      <c r="J42" s="44">
        <v>116.451</v>
      </c>
      <c r="K42" s="44">
        <v>144.414</v>
      </c>
      <c r="L42" s="81">
        <v>514.258</v>
      </c>
      <c r="M42" s="44">
        <v>141.435</v>
      </c>
      <c r="N42" s="44">
        <v>143.81</v>
      </c>
      <c r="O42" s="44">
        <v>150.921</v>
      </c>
      <c r="P42" s="44">
        <v>175.47499999999997</v>
      </c>
      <c r="Q42" s="81">
        <v>611.641</v>
      </c>
      <c r="R42" s="44">
        <v>163.117</v>
      </c>
      <c r="S42" s="44">
        <v>170.297</v>
      </c>
      <c r="T42" s="44">
        <v>181.06000000000006</v>
      </c>
      <c r="U42" s="44">
        <v>182.5089999999999</v>
      </c>
      <c r="V42" s="81">
        <v>696.983</v>
      </c>
      <c r="W42" s="44">
        <v>156.66</v>
      </c>
      <c r="X42" s="44">
        <v>151.47799999999998</v>
      </c>
      <c r="Y42" s="44">
        <v>154.25900000000001</v>
      </c>
      <c r="Z42" s="44">
        <v>109.98399999999998</v>
      </c>
      <c r="AA42" s="81">
        <v>572.381</v>
      </c>
      <c r="AB42" s="44">
        <v>139.071</v>
      </c>
      <c r="AC42" s="44">
        <v>128.79999999999998</v>
      </c>
      <c r="AD42" s="44">
        <v>110.67500000000001</v>
      </c>
      <c r="AE42" s="44">
        <v>125.93400000000003</v>
      </c>
      <c r="AF42" s="81">
        <v>504.48</v>
      </c>
    </row>
    <row r="43" spans="1:32" s="20" customFormat="1" ht="21" customHeight="1">
      <c r="A43" s="45" t="s">
        <v>33</v>
      </c>
      <c r="B43" s="30"/>
      <c r="C43" s="46">
        <v>24.676</v>
      </c>
      <c r="D43" s="46">
        <v>35.061</v>
      </c>
      <c r="E43" s="46">
        <v>38.136</v>
      </c>
      <c r="F43" s="46">
        <v>60.12</v>
      </c>
      <c r="G43" s="82">
        <v>157.993</v>
      </c>
      <c r="H43" s="46">
        <v>25.647</v>
      </c>
      <c r="I43" s="46">
        <v>19.117</v>
      </c>
      <c r="J43" s="46">
        <v>21.247</v>
      </c>
      <c r="K43" s="46">
        <v>29.406</v>
      </c>
      <c r="L43" s="82">
        <v>95.417</v>
      </c>
      <c r="M43" s="46">
        <v>30.098</v>
      </c>
      <c r="N43" s="46">
        <v>39.146</v>
      </c>
      <c r="O43" s="46">
        <v>45.42</v>
      </c>
      <c r="P43" s="46">
        <v>55.92800000000001</v>
      </c>
      <c r="Q43" s="82">
        <v>170.592</v>
      </c>
      <c r="R43" s="46">
        <v>56.059</v>
      </c>
      <c r="S43" s="46">
        <v>59.031</v>
      </c>
      <c r="T43" s="46">
        <v>65.965</v>
      </c>
      <c r="U43" s="46">
        <v>64.535</v>
      </c>
      <c r="V43" s="82">
        <v>245.59</v>
      </c>
      <c r="W43" s="46">
        <v>38.876</v>
      </c>
      <c r="X43" s="46">
        <v>27.761000000000003</v>
      </c>
      <c r="Y43" s="46">
        <v>18.331000000000003</v>
      </c>
      <c r="Z43" s="46">
        <v>-9.811000000000007</v>
      </c>
      <c r="AA43" s="82">
        <v>75.157</v>
      </c>
      <c r="AB43" s="46">
        <v>5.449</v>
      </c>
      <c r="AC43" s="46">
        <v>3.4239999999999995</v>
      </c>
      <c r="AD43" s="46">
        <v>-1.8229999999999995</v>
      </c>
      <c r="AE43" s="46">
        <v>6.805000000000001</v>
      </c>
      <c r="AF43" s="82">
        <v>13.855</v>
      </c>
    </row>
    <row r="44" spans="1:32" s="29" customFormat="1" ht="16.5" customHeight="1">
      <c r="A44" s="47" t="s">
        <v>79</v>
      </c>
      <c r="B44" s="108"/>
      <c r="C44" s="48">
        <v>0.18864722296548295</v>
      </c>
      <c r="D44" s="48">
        <v>0.2517176764522174</v>
      </c>
      <c r="E44" s="48">
        <v>0.26151715057671476</v>
      </c>
      <c r="F44" s="48">
        <v>0.3907626110638076</v>
      </c>
      <c r="G44" s="83">
        <v>0.2772921050737928</v>
      </c>
      <c r="H44" s="48">
        <v>0.19795308773473497</v>
      </c>
      <c r="I44" s="48">
        <v>0.15437851282382584</v>
      </c>
      <c r="J44" s="48">
        <v>0.18245442289031438</v>
      </c>
      <c r="K44" s="48">
        <v>0.203622917445677</v>
      </c>
      <c r="L44" s="83">
        <v>0.18554305426459092</v>
      </c>
      <c r="M44" s="48">
        <v>0.21280446848375578</v>
      </c>
      <c r="N44" s="48">
        <v>0.2722063834225715</v>
      </c>
      <c r="O44" s="48">
        <v>0.3009521537758165</v>
      </c>
      <c r="P44" s="48">
        <v>0.3187234648810373</v>
      </c>
      <c r="Q44" s="83">
        <v>0.27890870625088904</v>
      </c>
      <c r="R44" s="48">
        <v>0.33141242175861496</v>
      </c>
      <c r="S44" s="48">
        <v>0.3348913956205921</v>
      </c>
      <c r="T44" s="48">
        <v>0.33836849663095103</v>
      </c>
      <c r="U44" s="48">
        <v>0.353599000597231</v>
      </c>
      <c r="V44" s="83">
        <v>0.3523615353602599</v>
      </c>
      <c r="W44" s="48">
        <v>0.24815524064853822</v>
      </c>
      <c r="X44" s="48">
        <v>0.1832675372001215</v>
      </c>
      <c r="Y44" s="48">
        <v>0.11883261268386286</v>
      </c>
      <c r="Z44" s="48">
        <v>-0.08920388420133846</v>
      </c>
      <c r="AA44" s="83">
        <v>0.13130589589801198</v>
      </c>
      <c r="AB44" s="48">
        <v>0.039181425315126805</v>
      </c>
      <c r="AC44" s="48">
        <v>0.02658385093167702</v>
      </c>
      <c r="AD44" s="48">
        <v>-0.01647165123108199</v>
      </c>
      <c r="AE44" s="48">
        <v>0.05403624120571092</v>
      </c>
      <c r="AF44" s="83">
        <v>0.0274639232477006</v>
      </c>
    </row>
    <row r="45" spans="1:32" s="20" customFormat="1" ht="15">
      <c r="A45" s="20" t="s">
        <v>227</v>
      </c>
      <c r="B45" s="61"/>
      <c r="C45" s="98">
        <v>-11.885</v>
      </c>
      <c r="D45" s="98">
        <v>-11.207</v>
      </c>
      <c r="E45" s="98">
        <v>-13.625</v>
      </c>
      <c r="F45" s="98">
        <v>-13.963</v>
      </c>
      <c r="G45" s="115">
        <v>-50.68</v>
      </c>
      <c r="H45" s="98">
        <v>-10.635</v>
      </c>
      <c r="I45" s="98">
        <v>-9.119</v>
      </c>
      <c r="J45" s="98">
        <v>-24.535</v>
      </c>
      <c r="K45" s="98">
        <v>-12.45</v>
      </c>
      <c r="L45" s="115">
        <v>-56.739</v>
      </c>
      <c r="M45" s="98">
        <v>-12.789</v>
      </c>
      <c r="N45" s="98">
        <v>-12.255</v>
      </c>
      <c r="O45" s="98">
        <v>-13.556999999999999</v>
      </c>
      <c r="P45" s="98">
        <v>-15.777999999999999</v>
      </c>
      <c r="Q45" s="115">
        <v>-54.379</v>
      </c>
      <c r="R45" s="98">
        <v>-13.122</v>
      </c>
      <c r="S45" s="98">
        <v>-12.686</v>
      </c>
      <c r="T45" s="98">
        <v>-13.337000000000003</v>
      </c>
      <c r="U45" s="98">
        <v>-12.827999999999996</v>
      </c>
      <c r="V45" s="115">
        <v>-51.973</v>
      </c>
      <c r="W45" s="98">
        <v>-13.411</v>
      </c>
      <c r="X45" s="98">
        <v>-13.110999999999999</v>
      </c>
      <c r="Y45" s="98">
        <v>-15.696000000000005</v>
      </c>
      <c r="Z45" s="98">
        <v>-11.600999999999999</v>
      </c>
      <c r="AA45" s="115">
        <v>-53.819</v>
      </c>
      <c r="AB45" s="98">
        <v>-13.891</v>
      </c>
      <c r="AC45" s="98">
        <v>-14.116999999999999</v>
      </c>
      <c r="AD45" s="98">
        <v>-13.825</v>
      </c>
      <c r="AE45" s="98">
        <v>-15.440000000000005</v>
      </c>
      <c r="AF45" s="115">
        <v>-57.273</v>
      </c>
    </row>
    <row r="46" spans="1:32" s="20" customFormat="1" ht="15">
      <c r="A46" s="20" t="s">
        <v>228</v>
      </c>
      <c r="B46" s="61"/>
      <c r="C46" s="98">
        <v>-2.854</v>
      </c>
      <c r="D46" s="98">
        <v>-1.054</v>
      </c>
      <c r="E46" s="98">
        <v>-0.926</v>
      </c>
      <c r="F46" s="98">
        <v>-0.748</v>
      </c>
      <c r="G46" s="115">
        <v>-5.582</v>
      </c>
      <c r="H46" s="98">
        <v>-1.081</v>
      </c>
      <c r="I46" s="98">
        <v>-1.942</v>
      </c>
      <c r="J46" s="98">
        <v>-0.86</v>
      </c>
      <c r="K46" s="98">
        <v>-2.093</v>
      </c>
      <c r="L46" s="115">
        <v>-5.976</v>
      </c>
      <c r="M46" s="98">
        <v>-1.169</v>
      </c>
      <c r="N46" s="98">
        <v>-1.3130000000000002</v>
      </c>
      <c r="O46" s="98">
        <v>-0.10699999999999976</v>
      </c>
      <c r="P46" s="98">
        <v>-1.4449999999999998</v>
      </c>
      <c r="Q46" s="115">
        <v>-4.034</v>
      </c>
      <c r="R46" s="98">
        <v>-1.931</v>
      </c>
      <c r="S46" s="98">
        <v>-1.6179999999999999</v>
      </c>
      <c r="T46" s="98">
        <v>-0.5669999999999997</v>
      </c>
      <c r="U46" s="98">
        <v>-1.5830000000000002</v>
      </c>
      <c r="V46" s="115">
        <v>-5.699</v>
      </c>
      <c r="W46" s="98">
        <v>-2.185</v>
      </c>
      <c r="X46" s="98">
        <v>-2.347</v>
      </c>
      <c r="Y46" s="98">
        <v>-1.9560000000000004</v>
      </c>
      <c r="Z46" s="98">
        <v>-2.7830000000000004</v>
      </c>
      <c r="AA46" s="115">
        <v>-9.271</v>
      </c>
      <c r="AB46" s="98">
        <v>-3.436</v>
      </c>
      <c r="AC46" s="98">
        <v>-3.234</v>
      </c>
      <c r="AD46" s="98">
        <v>-0.726</v>
      </c>
      <c r="AE46" s="98">
        <v>-2.375000000000001</v>
      </c>
      <c r="AF46" s="115">
        <v>-9.771</v>
      </c>
    </row>
    <row r="47" spans="1:32" s="20" customFormat="1" ht="15">
      <c r="A47" s="20" t="s">
        <v>161</v>
      </c>
      <c r="B47" s="61"/>
      <c r="C47" s="24">
        <v>1.092</v>
      </c>
      <c r="D47" s="24">
        <v>-1.02</v>
      </c>
      <c r="E47" s="24">
        <v>3.212</v>
      </c>
      <c r="F47" s="24">
        <v>2.6479775369589023</v>
      </c>
      <c r="G47" s="85">
        <v>5.931977536958902</v>
      </c>
      <c r="H47" s="24">
        <v>0.076</v>
      </c>
      <c r="I47" s="24">
        <v>0.395</v>
      </c>
      <c r="J47" s="24">
        <v>18.539</v>
      </c>
      <c r="K47" s="24">
        <v>1.188</v>
      </c>
      <c r="L47" s="85">
        <v>20.198</v>
      </c>
      <c r="M47" s="24">
        <v>1.902</v>
      </c>
      <c r="N47" s="24">
        <v>2.2749999999999995</v>
      </c>
      <c r="O47" s="24">
        <v>1.5470000000000006</v>
      </c>
      <c r="P47" s="24">
        <v>3.468</v>
      </c>
      <c r="Q47" s="85">
        <v>9.192</v>
      </c>
      <c r="R47" s="24">
        <v>2.399</v>
      </c>
      <c r="S47" s="24">
        <v>3.4859999999999998</v>
      </c>
      <c r="T47" s="24">
        <v>1.4050000000000002</v>
      </c>
      <c r="U47" s="24">
        <v>4.332999999999999</v>
      </c>
      <c r="V47" s="85">
        <v>11.623</v>
      </c>
      <c r="W47" s="24">
        <v>0.699</v>
      </c>
      <c r="X47" s="24">
        <v>1.017</v>
      </c>
      <c r="Y47" s="24">
        <v>0.4560000000000002</v>
      </c>
      <c r="Z47" s="24">
        <v>0.1679999999999997</v>
      </c>
      <c r="AA47" s="85">
        <v>2.34</v>
      </c>
      <c r="AB47" s="24">
        <v>0.943</v>
      </c>
      <c r="AC47" s="24">
        <v>-0.10399999999999998</v>
      </c>
      <c r="AD47" s="24">
        <v>-0.369</v>
      </c>
      <c r="AE47" s="24">
        <v>-0.24499999999999997</v>
      </c>
      <c r="AF47" s="85">
        <v>0.225</v>
      </c>
    </row>
    <row r="48" spans="1:32" s="20" customFormat="1" ht="15">
      <c r="A48" s="20" t="s">
        <v>229</v>
      </c>
      <c r="B48" s="61"/>
      <c r="C48" s="98"/>
      <c r="D48" s="98"/>
      <c r="E48" s="98"/>
      <c r="F48" s="98"/>
      <c r="G48" s="115"/>
      <c r="H48" s="98"/>
      <c r="I48" s="98"/>
      <c r="J48" s="98"/>
      <c r="K48" s="98"/>
      <c r="L48" s="115"/>
      <c r="M48" s="98"/>
      <c r="N48" s="98"/>
      <c r="O48" s="98"/>
      <c r="P48" s="98"/>
      <c r="Q48" s="115"/>
      <c r="R48" s="98">
        <v>-2</v>
      </c>
      <c r="S48" s="98">
        <v>-2</v>
      </c>
      <c r="T48" s="98">
        <v>-2</v>
      </c>
      <c r="U48" s="98">
        <v>-9.7</v>
      </c>
      <c r="V48" s="115">
        <v>-15.7</v>
      </c>
      <c r="W48" s="98">
        <v>-1.05</v>
      </c>
      <c r="X48" s="98">
        <v>-1.05</v>
      </c>
      <c r="Y48" s="98">
        <v>-1.0499999999999998</v>
      </c>
      <c r="Z48" s="98">
        <v>-0.8500000000000001</v>
      </c>
      <c r="AA48" s="115">
        <v>-4</v>
      </c>
      <c r="AB48" s="98">
        <v>-1.25</v>
      </c>
      <c r="AC48" s="98">
        <v>-1.25</v>
      </c>
      <c r="AD48" s="98">
        <v>-1.25</v>
      </c>
      <c r="AE48" s="98">
        <v>-1.25</v>
      </c>
      <c r="AF48" s="115">
        <v>-5</v>
      </c>
    </row>
    <row r="49" spans="1:32" s="20" customFormat="1" ht="15">
      <c r="A49" s="45" t="s">
        <v>3</v>
      </c>
      <c r="B49" s="30"/>
      <c r="C49" s="46">
        <v>11.029</v>
      </c>
      <c r="D49" s="46">
        <v>21.78</v>
      </c>
      <c r="E49" s="46">
        <v>26.797</v>
      </c>
      <c r="F49" s="46">
        <v>48.056977536958904</v>
      </c>
      <c r="G49" s="82">
        <v>107.6629775369589</v>
      </c>
      <c r="H49" s="46">
        <v>14.007</v>
      </c>
      <c r="I49" s="46">
        <v>8.451</v>
      </c>
      <c r="J49" s="46">
        <v>14.391</v>
      </c>
      <c r="K49" s="46">
        <v>16.051</v>
      </c>
      <c r="L49" s="82">
        <v>52.9</v>
      </c>
      <c r="M49" s="46">
        <v>18.042</v>
      </c>
      <c r="N49" s="46">
        <v>27.853</v>
      </c>
      <c r="O49" s="46">
        <v>33.30299999999999</v>
      </c>
      <c r="P49" s="46">
        <v>42.173</v>
      </c>
      <c r="Q49" s="82">
        <v>121.371</v>
      </c>
      <c r="R49" s="46">
        <v>41.405</v>
      </c>
      <c r="S49" s="46">
        <v>46.21299999999998</v>
      </c>
      <c r="T49" s="46">
        <v>51.466</v>
      </c>
      <c r="U49" s="46">
        <v>44.757000000000005</v>
      </c>
      <c r="V49" s="82">
        <v>183.841</v>
      </c>
      <c r="W49" s="46">
        <v>22.929</v>
      </c>
      <c r="X49" s="46">
        <v>12.27</v>
      </c>
      <c r="Y49" s="46">
        <v>0.08500000000000085</v>
      </c>
      <c r="Z49" s="46">
        <v>-24.877</v>
      </c>
      <c r="AA49" s="82">
        <v>10.407</v>
      </c>
      <c r="AB49" s="46">
        <v>-12.185</v>
      </c>
      <c r="AC49" s="46">
        <v>-15.281</v>
      </c>
      <c r="AD49" s="46">
        <v>-17.993000000000002</v>
      </c>
      <c r="AE49" s="46">
        <v>-12.504999999999995</v>
      </c>
      <c r="AF49" s="82">
        <v>-57.964</v>
      </c>
    </row>
    <row r="50" spans="1:32" s="29" customFormat="1" ht="16.5" customHeight="1">
      <c r="A50" s="47" t="s">
        <v>80</v>
      </c>
      <c r="B50" s="108"/>
      <c r="C50" s="48">
        <v>0.08431634876342647</v>
      </c>
      <c r="D50" s="48">
        <v>0.1563677873742704</v>
      </c>
      <c r="E50" s="48">
        <v>0.18376009765062473</v>
      </c>
      <c r="F50" s="48">
        <v>0.31235645412802415</v>
      </c>
      <c r="G50" s="83">
        <v>0.1889583315699797</v>
      </c>
      <c r="H50" s="48">
        <v>0.10811123717785444</v>
      </c>
      <c r="I50" s="48">
        <v>0.06824568770592417</v>
      </c>
      <c r="J50" s="48">
        <v>0.12357987479712498</v>
      </c>
      <c r="K50" s="48">
        <v>0.11114573379312255</v>
      </c>
      <c r="L50" s="83">
        <v>0.10286665448082478</v>
      </c>
      <c r="M50" s="48">
        <v>0.12756389861066922</v>
      </c>
      <c r="N50" s="48">
        <v>0.19367916000278146</v>
      </c>
      <c r="O50" s="48">
        <v>0.22066511618661414</v>
      </c>
      <c r="P50" s="48">
        <v>0.24033623023222686</v>
      </c>
      <c r="Q50" s="83">
        <v>0.1984350296987939</v>
      </c>
      <c r="R50" s="48">
        <v>0.2538362034613192</v>
      </c>
      <c r="S50" s="48">
        <v>0.2713670822151886</v>
      </c>
      <c r="T50" s="48">
        <v>0.2693361316690599</v>
      </c>
      <c r="U50" s="48">
        <v>0.24523174199628528</v>
      </c>
      <c r="V50" s="83">
        <v>0.26376683505910475</v>
      </c>
      <c r="W50" s="48">
        <v>0.1463615472998851</v>
      </c>
      <c r="X50" s="48">
        <v>0.08100186165647817</v>
      </c>
      <c r="Y50" s="48">
        <v>0.0005510213342495468</v>
      </c>
      <c r="Z50" s="48">
        <v>-0.22618744544661046</v>
      </c>
      <c r="AA50" s="83">
        <v>0.01818194524276662</v>
      </c>
      <c r="AB50" s="48">
        <v>-0.0876171164369279</v>
      </c>
      <c r="AC50" s="48">
        <v>-0.1186413043478261</v>
      </c>
      <c r="AD50" s="48">
        <v>-0.16257510729613733</v>
      </c>
      <c r="AE50" s="48">
        <v>-0.0992980450077024</v>
      </c>
      <c r="AF50" s="83">
        <v>-0.11489850935616872</v>
      </c>
    </row>
    <row r="51" spans="1:32" s="20" customFormat="1" ht="21" customHeight="1">
      <c r="A51" s="21" t="s">
        <v>222</v>
      </c>
      <c r="B51" s="61"/>
      <c r="C51" s="24">
        <v>-4.696</v>
      </c>
      <c r="D51" s="24">
        <v>-7.083</v>
      </c>
      <c r="E51" s="24">
        <v>-5.3</v>
      </c>
      <c r="F51" s="24">
        <v>-23.357999999999997</v>
      </c>
      <c r="G51" s="85">
        <v>-40.437</v>
      </c>
      <c r="H51" s="24">
        <v>-3.696</v>
      </c>
      <c r="I51" s="24">
        <v>-3.5220000000000002</v>
      </c>
      <c r="J51" s="24">
        <v>-3.4339999999999997</v>
      </c>
      <c r="K51" s="24">
        <v>-3.7369999999999997</v>
      </c>
      <c r="L51" s="85">
        <v>-14.389</v>
      </c>
      <c r="M51" s="24">
        <v>-3.5220000000000002</v>
      </c>
      <c r="N51" s="24">
        <v>-3.505</v>
      </c>
      <c r="O51" s="24">
        <v>-3.828999999999999</v>
      </c>
      <c r="P51" s="24">
        <v>-3.3369999999999997</v>
      </c>
      <c r="Q51" s="85">
        <v>-14.198999999999998</v>
      </c>
      <c r="R51" s="24">
        <v>-3.3740000000000006</v>
      </c>
      <c r="S51" s="24">
        <v>-20.89</v>
      </c>
      <c r="T51" s="24">
        <v>-1.2989999999999973</v>
      </c>
      <c r="U51" s="24">
        <v>-1.424000000000003</v>
      </c>
      <c r="V51" s="85">
        <v>-26.987000000000002</v>
      </c>
      <c r="W51" s="24">
        <v>-2.074</v>
      </c>
      <c r="X51" s="24">
        <v>-2.0599999999999996</v>
      </c>
      <c r="Y51" s="24">
        <v>-2.2790000000000012</v>
      </c>
      <c r="Z51" s="24">
        <v>-2.4099999999999997</v>
      </c>
      <c r="AA51" s="85">
        <v>-8.823</v>
      </c>
      <c r="AB51" s="24">
        <v>-2.55</v>
      </c>
      <c r="AC51" s="24">
        <v>-2.825</v>
      </c>
      <c r="AD51" s="24">
        <v>-3.506999999999999</v>
      </c>
      <c r="AE51" s="24">
        <v>-3.247000000000001</v>
      </c>
      <c r="AF51" s="85">
        <v>-12.129000000000001</v>
      </c>
    </row>
    <row r="52" spans="1:32" s="20" customFormat="1" ht="15">
      <c r="A52" s="21" t="s">
        <v>81</v>
      </c>
      <c r="B52" s="61"/>
      <c r="C52" s="14">
        <v>2.422</v>
      </c>
      <c r="D52" s="24">
        <v>-0.7650000000000006</v>
      </c>
      <c r="E52" s="24">
        <v>-1.001000000000002</v>
      </c>
      <c r="F52" s="24">
        <v>-2.145000000000003</v>
      </c>
      <c r="G52" s="115">
        <v>-1.4890000000000043</v>
      </c>
      <c r="H52" s="24">
        <v>-2.085</v>
      </c>
      <c r="I52" s="24">
        <v>0.897</v>
      </c>
      <c r="J52" s="14">
        <v>-0.36</v>
      </c>
      <c r="K52" s="24">
        <v>-0.312</v>
      </c>
      <c r="L52" s="115">
        <v>-1.86</v>
      </c>
      <c r="M52" s="24">
        <v>-1.1460000000000008</v>
      </c>
      <c r="N52" s="24">
        <v>5.727999999999999</v>
      </c>
      <c r="O52" s="24">
        <v>-0.0719999999999903</v>
      </c>
      <c r="P52" s="24">
        <v>-0.8110000000000106</v>
      </c>
      <c r="Q52" s="115">
        <v>3.7049999999999983</v>
      </c>
      <c r="R52" s="24">
        <v>-0.19800000000000217</v>
      </c>
      <c r="S52" s="24">
        <v>8.052999999999997</v>
      </c>
      <c r="T52" s="24">
        <v>-0.12499999999999512</v>
      </c>
      <c r="U52" s="24">
        <v>-0.053000000000000824</v>
      </c>
      <c r="V52" s="115">
        <v>7.677</v>
      </c>
      <c r="W52" s="24">
        <v>1.290000000000001</v>
      </c>
      <c r="X52" s="24">
        <v>-0.719999999999998</v>
      </c>
      <c r="Y52" s="24">
        <v>1.7329999999999983</v>
      </c>
      <c r="Z52" s="24">
        <v>-0.9529999999999998</v>
      </c>
      <c r="AA52" s="115">
        <v>1.3500000000000005</v>
      </c>
      <c r="AB52" s="24">
        <v>0.9590000000000005</v>
      </c>
      <c r="AC52" s="24">
        <v>-0.4359999999999973</v>
      </c>
      <c r="AD52" s="24">
        <v>-0.8139999999999992</v>
      </c>
      <c r="AE52" s="24">
        <v>-0.819999999999999</v>
      </c>
      <c r="AF52" s="115">
        <v>-1.1109999999999935</v>
      </c>
    </row>
    <row r="53" spans="1:32" s="20" customFormat="1" ht="15">
      <c r="A53" s="34" t="s">
        <v>82</v>
      </c>
      <c r="B53" s="30"/>
      <c r="C53" s="40">
        <v>8.755</v>
      </c>
      <c r="D53" s="40">
        <v>13.932</v>
      </c>
      <c r="E53" s="40">
        <v>20.496</v>
      </c>
      <c r="F53" s="40">
        <v>22.553977536958904</v>
      </c>
      <c r="G53" s="86">
        <v>65.7369775369589</v>
      </c>
      <c r="H53" s="40">
        <v>8.22</v>
      </c>
      <c r="I53" s="40">
        <v>5.826</v>
      </c>
      <c r="J53" s="40">
        <v>10.597</v>
      </c>
      <c r="K53" s="40">
        <v>12.002</v>
      </c>
      <c r="L53" s="86">
        <v>36.645</v>
      </c>
      <c r="M53" s="40">
        <v>13.374</v>
      </c>
      <c r="N53" s="40">
        <v>30.076</v>
      </c>
      <c r="O53" s="40">
        <v>29.402</v>
      </c>
      <c r="P53" s="40">
        <v>38.02499999999999</v>
      </c>
      <c r="Q53" s="86">
        <v>110.877</v>
      </c>
      <c r="R53" s="40">
        <v>37.833</v>
      </c>
      <c r="S53" s="40">
        <v>33.375999999999976</v>
      </c>
      <c r="T53" s="40">
        <v>50.042</v>
      </c>
      <c r="U53" s="40">
        <v>43.28</v>
      </c>
      <c r="V53" s="86">
        <v>164.531</v>
      </c>
      <c r="W53" s="40">
        <v>22.145</v>
      </c>
      <c r="X53" s="40">
        <v>9.490000000000002</v>
      </c>
      <c r="Y53" s="40">
        <v>-0.4610000000000021</v>
      </c>
      <c r="Z53" s="40">
        <v>-28.24</v>
      </c>
      <c r="AA53" s="86">
        <v>2.934</v>
      </c>
      <c r="AB53" s="40">
        <v>-13.776</v>
      </c>
      <c r="AC53" s="40">
        <v>-18.541999999999998</v>
      </c>
      <c r="AD53" s="40">
        <v>-22.314</v>
      </c>
      <c r="AE53" s="40">
        <v>-16.571999999999996</v>
      </c>
      <c r="AF53" s="86">
        <v>-71.204</v>
      </c>
    </row>
    <row r="54" spans="1:32" s="20" customFormat="1" ht="21" customHeight="1">
      <c r="A54" s="20" t="s">
        <v>83</v>
      </c>
      <c r="B54" s="61"/>
      <c r="C54" s="15">
        <v>-2.191</v>
      </c>
      <c r="D54" s="15">
        <v>-4.292</v>
      </c>
      <c r="E54" s="15">
        <v>-5.236</v>
      </c>
      <c r="F54" s="15">
        <v>-4.642261687513501</v>
      </c>
      <c r="G54" s="84">
        <v>-16.3612616875135</v>
      </c>
      <c r="H54" s="15">
        <v>-2.225</v>
      </c>
      <c r="I54" s="15">
        <v>-1.51825</v>
      </c>
      <c r="J54" s="15">
        <v>-1.906</v>
      </c>
      <c r="K54" s="15">
        <v>-3.0015</v>
      </c>
      <c r="L54" s="84">
        <v>-8.65</v>
      </c>
      <c r="M54" s="15">
        <v>-3.371</v>
      </c>
      <c r="N54" s="15">
        <v>-5.605</v>
      </c>
      <c r="O54" s="15">
        <v>-6.8039999999999985</v>
      </c>
      <c r="P54" s="15">
        <v>-8.520999999999999</v>
      </c>
      <c r="Q54" s="84">
        <v>-24.301</v>
      </c>
      <c r="R54" s="15">
        <v>-9.679</v>
      </c>
      <c r="S54" s="15">
        <v>-6.616000000000001</v>
      </c>
      <c r="T54" s="15">
        <v>-12.718999999999998</v>
      </c>
      <c r="U54" s="15">
        <v>-9.27</v>
      </c>
      <c r="V54" s="84">
        <v>-38.284</v>
      </c>
      <c r="W54" s="15">
        <v>-5.663</v>
      </c>
      <c r="X54" s="15">
        <v>-2.1847499999999993</v>
      </c>
      <c r="Y54" s="15">
        <v>0.34224999999999994</v>
      </c>
      <c r="Z54" s="15">
        <v>4.8795</v>
      </c>
      <c r="AA54" s="84">
        <v>-2.626</v>
      </c>
      <c r="AB54" s="15">
        <v>3.424</v>
      </c>
      <c r="AC54" s="15">
        <v>4.588000000000001</v>
      </c>
      <c r="AD54" s="15">
        <v>5.468</v>
      </c>
      <c r="AE54" s="15">
        <v>5.425999999999998</v>
      </c>
      <c r="AF54" s="84">
        <v>18.906</v>
      </c>
    </row>
    <row r="55" spans="1:32" s="20" customFormat="1" ht="15">
      <c r="A55" s="34" t="s">
        <v>182</v>
      </c>
      <c r="B55" s="30"/>
      <c r="C55" s="40">
        <v>6.564</v>
      </c>
      <c r="D55" s="40">
        <v>9.64</v>
      </c>
      <c r="E55" s="40">
        <v>15.26</v>
      </c>
      <c r="F55" s="40">
        <v>17.911715849445404</v>
      </c>
      <c r="G55" s="86">
        <v>49.375715849445406</v>
      </c>
      <c r="H55" s="40">
        <v>5.995</v>
      </c>
      <c r="I55" s="40">
        <v>4.307</v>
      </c>
      <c r="J55" s="40">
        <v>8.691</v>
      </c>
      <c r="K55" s="40">
        <v>9</v>
      </c>
      <c r="L55" s="86">
        <v>27.994</v>
      </c>
      <c r="M55" s="40">
        <v>10.003</v>
      </c>
      <c r="N55" s="40">
        <v>24.470999999999997</v>
      </c>
      <c r="O55" s="40">
        <v>22.598000000000006</v>
      </c>
      <c r="P55" s="40">
        <v>29.50399999999999</v>
      </c>
      <c r="Q55" s="86">
        <v>86.576</v>
      </c>
      <c r="R55" s="40">
        <v>28.154</v>
      </c>
      <c r="S55" s="40">
        <v>26.76</v>
      </c>
      <c r="T55" s="40">
        <v>37.32299999999999</v>
      </c>
      <c r="U55" s="40">
        <v>34.010000000000005</v>
      </c>
      <c r="V55" s="86">
        <v>126.247</v>
      </c>
      <c r="W55" s="40">
        <v>16.482</v>
      </c>
      <c r="X55" s="40">
        <v>7.305250000000001</v>
      </c>
      <c r="Y55" s="40">
        <v>-0.11874999999999858</v>
      </c>
      <c r="Z55" s="40">
        <v>-23.360500000000002</v>
      </c>
      <c r="AA55" s="86">
        <v>0.308</v>
      </c>
      <c r="AB55" s="40">
        <v>-10.352</v>
      </c>
      <c r="AC55" s="40">
        <v>-13.954</v>
      </c>
      <c r="AD55" s="40">
        <v>-16.846</v>
      </c>
      <c r="AE55" s="40">
        <v>-11.146</v>
      </c>
      <c r="AF55" s="86">
        <v>-52.298</v>
      </c>
    </row>
    <row r="56" spans="2:32" s="20" customFormat="1" ht="15">
      <c r="B56" s="6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5">
      <c r="A57" s="173" t="s">
        <v>171</v>
      </c>
      <c r="B57" s="110"/>
      <c r="C57" s="64"/>
      <c r="D57" s="64"/>
      <c r="E57" s="64"/>
      <c r="F57" s="6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</row>
    <row r="58" spans="1:32" s="20" customFormat="1" ht="16" thickBot="1">
      <c r="A58" s="2" t="s">
        <v>240</v>
      </c>
      <c r="B58" s="10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 t="s">
        <v>155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20" customFormat="1" ht="15">
      <c r="A59" s="43" t="s">
        <v>33</v>
      </c>
      <c r="B59" s="30"/>
      <c r="C59" s="44">
        <v>24.676</v>
      </c>
      <c r="D59" s="44">
        <v>35.061</v>
      </c>
      <c r="E59" s="44">
        <v>38.136</v>
      </c>
      <c r="F59" s="44">
        <v>60.12</v>
      </c>
      <c r="G59" s="81">
        <v>157.993</v>
      </c>
      <c r="H59" s="44">
        <v>25.647</v>
      </c>
      <c r="I59" s="44">
        <v>19.117</v>
      </c>
      <c r="J59" s="44">
        <v>21.247</v>
      </c>
      <c r="K59" s="44">
        <v>29.406</v>
      </c>
      <c r="L59" s="81">
        <v>95.417</v>
      </c>
      <c r="M59" s="44">
        <v>30.098</v>
      </c>
      <c r="N59" s="44">
        <v>39.146</v>
      </c>
      <c r="O59" s="44">
        <v>45.42</v>
      </c>
      <c r="P59" s="44">
        <v>55.92800000000001</v>
      </c>
      <c r="Q59" s="81">
        <v>170.592</v>
      </c>
      <c r="R59" s="44">
        <v>56.059</v>
      </c>
      <c r="S59" s="44">
        <v>59.031</v>
      </c>
      <c r="T59" s="44">
        <v>65.965</v>
      </c>
      <c r="U59" s="44">
        <v>64.534515875209</v>
      </c>
      <c r="V59" s="81">
        <f>SUM(R59:U59)</f>
        <v>245.589515875209</v>
      </c>
      <c r="W59" s="44">
        <v>38.876</v>
      </c>
      <c r="X59" s="44">
        <v>27.761000000000003</v>
      </c>
      <c r="Y59" s="44">
        <v>18.331000000000003</v>
      </c>
      <c r="Z59" s="44">
        <v>-9.811999999999998</v>
      </c>
      <c r="AA59" s="81">
        <v>75.156</v>
      </c>
      <c r="AB59" s="44">
        <v>5.449</v>
      </c>
      <c r="AC59" s="44">
        <v>3.4239999999999995</v>
      </c>
      <c r="AD59" s="44">
        <v>-1.8229999999999995</v>
      </c>
      <c r="AE59" s="44">
        <v>6.805000000000001</v>
      </c>
      <c r="AF59" s="81">
        <v>13.855</v>
      </c>
    </row>
    <row r="60" spans="1:35" s="20" customFormat="1" ht="21" customHeight="1">
      <c r="A60" s="1" t="s">
        <v>230</v>
      </c>
      <c r="B60" s="5"/>
      <c r="C60" s="24">
        <v>3.583</v>
      </c>
      <c r="D60" s="24">
        <v>-2.195</v>
      </c>
      <c r="E60" s="24">
        <v>2.258</v>
      </c>
      <c r="F60" s="24">
        <v>-1.013</v>
      </c>
      <c r="G60" s="85">
        <v>2.633</v>
      </c>
      <c r="H60" s="24">
        <v>0.532</v>
      </c>
      <c r="I60" s="24">
        <v>-1.292</v>
      </c>
      <c r="J60" s="24">
        <v>1.616</v>
      </c>
      <c r="K60" s="24">
        <v>1.615</v>
      </c>
      <c r="L60" s="85">
        <v>2.471</v>
      </c>
      <c r="M60" s="24">
        <v>2.613</v>
      </c>
      <c r="N60" s="24">
        <v>-0.4929999999999999</v>
      </c>
      <c r="O60" s="24">
        <v>3.338</v>
      </c>
      <c r="P60" s="24">
        <v>4.189</v>
      </c>
      <c r="Q60" s="85">
        <v>9.647</v>
      </c>
      <c r="R60" s="24">
        <v>1.617</v>
      </c>
      <c r="S60" s="24">
        <v>-2.146</v>
      </c>
      <c r="T60" s="24">
        <f>5.378+0.679</f>
        <v>6.057</v>
      </c>
      <c r="U60" s="24">
        <f>0.847+0.89</f>
        <v>1.737</v>
      </c>
      <c r="V60" s="85">
        <f aca="true" t="shared" si="0" ref="V60:V65">SUM(R60:U60)</f>
        <v>7.265000000000001</v>
      </c>
      <c r="W60" s="24">
        <v>6.297</v>
      </c>
      <c r="X60" s="24">
        <v>-1.019</v>
      </c>
      <c r="Y60" s="24">
        <v>7.369</v>
      </c>
      <c r="Z60" s="24">
        <v>2.659</v>
      </c>
      <c r="AA60" s="85">
        <v>15.306</v>
      </c>
      <c r="AB60" s="24">
        <v>3.041</v>
      </c>
      <c r="AC60" s="24">
        <v>-1.4669999999999996</v>
      </c>
      <c r="AD60" s="24">
        <v>-2.016</v>
      </c>
      <c r="AE60" s="24">
        <v>-7.773000000000001</v>
      </c>
      <c r="AF60" s="85">
        <v>-8.215</v>
      </c>
      <c r="AI60" s="246"/>
    </row>
    <row r="61" spans="1:32" s="20" customFormat="1" ht="15">
      <c r="A61" s="1" t="s">
        <v>211</v>
      </c>
      <c r="B61" s="5"/>
      <c r="C61" s="24">
        <v>4.985</v>
      </c>
      <c r="D61" s="24">
        <v>-1.017999999999999</v>
      </c>
      <c r="E61" s="24">
        <v>0.5769999999999973</v>
      </c>
      <c r="F61" s="24">
        <v>-2.485999999999997</v>
      </c>
      <c r="G61" s="85">
        <v>2.0579999999999945</v>
      </c>
      <c r="H61" s="24">
        <v>1.5420000000000003</v>
      </c>
      <c r="I61" s="24">
        <v>0.6029999999999989</v>
      </c>
      <c r="J61" s="24">
        <v>-0.05600000000000138</v>
      </c>
      <c r="K61" s="24">
        <v>-2.9169999999999994</v>
      </c>
      <c r="L61" s="85">
        <v>-1.0960000000000072</v>
      </c>
      <c r="M61" s="24">
        <v>0.468</v>
      </c>
      <c r="N61" s="24">
        <v>-0.8680000000000001</v>
      </c>
      <c r="O61" s="24">
        <v>0.04600000000000004</v>
      </c>
      <c r="P61" s="24">
        <v>0.6839999999999999</v>
      </c>
      <c r="Q61" s="85">
        <v>0.33</v>
      </c>
      <c r="R61" s="24">
        <v>-0.798</v>
      </c>
      <c r="S61" s="24">
        <v>0.45400000000000007</v>
      </c>
      <c r="T61" s="24">
        <v>0.43199999999999994</v>
      </c>
      <c r="U61" s="24">
        <v>0.29300000000000004</v>
      </c>
      <c r="V61" s="85">
        <f t="shared" si="0"/>
        <v>0.381</v>
      </c>
      <c r="W61" s="24">
        <v>0.148</v>
      </c>
      <c r="X61" s="24">
        <v>0.163</v>
      </c>
      <c r="Y61" s="24">
        <v>-4.106</v>
      </c>
      <c r="Z61" s="24">
        <v>-0.09000000000000075</v>
      </c>
      <c r="AA61" s="85">
        <v>-3.8850000000000002</v>
      </c>
      <c r="AB61" s="24">
        <v>0.271</v>
      </c>
      <c r="AC61" s="24">
        <v>-0.06400000000000003</v>
      </c>
      <c r="AD61" s="24">
        <v>-0.723</v>
      </c>
      <c r="AE61" s="24">
        <v>0.14400000000000002</v>
      </c>
      <c r="AF61" s="85">
        <v>-0.372</v>
      </c>
    </row>
    <row r="62" spans="1:32" s="20" customFormat="1" ht="15">
      <c r="A62" s="1" t="s">
        <v>84</v>
      </c>
      <c r="B62" s="5"/>
      <c r="C62" s="24">
        <v>-19.618</v>
      </c>
      <c r="D62" s="24">
        <v>14.081</v>
      </c>
      <c r="E62" s="24">
        <v>-27.371</v>
      </c>
      <c r="F62" s="24">
        <v>3.888</v>
      </c>
      <c r="G62" s="85">
        <v>-29.046000000000003</v>
      </c>
      <c r="H62" s="24">
        <v>-11.917</v>
      </c>
      <c r="I62" s="24">
        <v>3.0879999999999996</v>
      </c>
      <c r="J62" s="24">
        <v>-6.725</v>
      </c>
      <c r="K62" s="24">
        <v>14.719</v>
      </c>
      <c r="L62" s="85">
        <v>-0.7960000000000009</v>
      </c>
      <c r="M62" s="24">
        <v>-14.286999999999999</v>
      </c>
      <c r="N62" s="24">
        <v>2.494</v>
      </c>
      <c r="O62" s="24">
        <v>-5.485999999999999</v>
      </c>
      <c r="P62" s="24">
        <v>17.610999999999997</v>
      </c>
      <c r="Q62" s="85">
        <v>0.33199999999999985</v>
      </c>
      <c r="R62" s="24">
        <v>-28.791999999999998</v>
      </c>
      <c r="S62" s="24">
        <v>20.101</v>
      </c>
      <c r="T62" s="24">
        <v>-5.49</v>
      </c>
      <c r="U62" s="24">
        <v>-0.43100000000000094</v>
      </c>
      <c r="V62" s="85">
        <f t="shared" si="0"/>
        <v>-14.612</v>
      </c>
      <c r="W62" s="24">
        <v>0.06300000000000006</v>
      </c>
      <c r="X62" s="24">
        <v>-8.411999999999999</v>
      </c>
      <c r="Y62" s="24">
        <v>13.337</v>
      </c>
      <c r="Z62" s="24">
        <v>44.765</v>
      </c>
      <c r="AA62" s="85">
        <v>49.753</v>
      </c>
      <c r="AB62" s="24">
        <v>6.795000000000001</v>
      </c>
      <c r="AC62" s="24">
        <v>6.452</v>
      </c>
      <c r="AD62" s="24">
        <v>3.226</v>
      </c>
      <c r="AE62" s="24">
        <v>2.323999999999997</v>
      </c>
      <c r="AF62" s="85">
        <v>18.793</v>
      </c>
    </row>
    <row r="63" spans="1:37" s="20" customFormat="1" ht="15">
      <c r="A63" s="1" t="s">
        <v>85</v>
      </c>
      <c r="B63" s="5"/>
      <c r="C63" s="24">
        <v>3.526</v>
      </c>
      <c r="D63" s="24">
        <v>-2.318</v>
      </c>
      <c r="E63" s="24">
        <v>-1.935</v>
      </c>
      <c r="F63" s="24">
        <v>-7.076</v>
      </c>
      <c r="G63" s="85">
        <v>-7.803</v>
      </c>
      <c r="H63" s="24">
        <v>0.114</v>
      </c>
      <c r="I63" s="24">
        <v>-0.749</v>
      </c>
      <c r="J63" s="24">
        <v>0</v>
      </c>
      <c r="K63" s="24">
        <v>-6.612</v>
      </c>
      <c r="L63" s="85">
        <v>-7.247</v>
      </c>
      <c r="M63" s="24">
        <v>0</v>
      </c>
      <c r="N63" s="24">
        <v>-2.031</v>
      </c>
      <c r="O63" s="24">
        <v>0</v>
      </c>
      <c r="P63" s="24">
        <v>-12.449</v>
      </c>
      <c r="Q63" s="85">
        <v>-14.48</v>
      </c>
      <c r="R63" s="24">
        <v>0</v>
      </c>
      <c r="S63" s="24">
        <v>-6.396</v>
      </c>
      <c r="T63" s="24">
        <v>-0.04100000000000037</v>
      </c>
      <c r="U63" s="24">
        <v>-20.237</v>
      </c>
      <c r="V63" s="85">
        <f t="shared" si="0"/>
        <v>-26.674</v>
      </c>
      <c r="W63" s="24">
        <v>0</v>
      </c>
      <c r="X63" s="24">
        <v>-5.102</v>
      </c>
      <c r="Y63" s="24">
        <v>-1.5249999999999995</v>
      </c>
      <c r="Z63" s="24">
        <v>-0.8769999999999998</v>
      </c>
      <c r="AA63" s="85">
        <v>-7.504</v>
      </c>
      <c r="AB63" s="24">
        <v>-0.003</v>
      </c>
      <c r="AC63" s="24">
        <v>0.006</v>
      </c>
      <c r="AD63" s="24">
        <v>-0.026</v>
      </c>
      <c r="AE63" s="24">
        <v>6.3149999999999995</v>
      </c>
      <c r="AF63" s="85">
        <v>6.292</v>
      </c>
      <c r="AJ63" s="231"/>
      <c r="AK63" s="231"/>
    </row>
    <row r="64" spans="1:37" s="20" customFormat="1" ht="15">
      <c r="A64" s="1" t="s">
        <v>231</v>
      </c>
      <c r="B64" s="5"/>
      <c r="C64" s="49">
        <v>-8.774999999999995</v>
      </c>
      <c r="D64" s="49">
        <v>-2.1050000000000004</v>
      </c>
      <c r="E64" s="49">
        <v>-7.895999999999997</v>
      </c>
      <c r="F64" s="49">
        <v>-20.938885760000005</v>
      </c>
      <c r="G64" s="85">
        <v>-39.71488575999999</v>
      </c>
      <c r="H64" s="49">
        <v>-0.218</v>
      </c>
      <c r="I64" s="49">
        <v>-6.904</v>
      </c>
      <c r="J64" s="49">
        <v>0.29400000000000287</v>
      </c>
      <c r="K64" s="49">
        <v>-6.746</v>
      </c>
      <c r="L64" s="85">
        <v>-13.305999999999997</v>
      </c>
      <c r="M64" s="49">
        <v>0.479</v>
      </c>
      <c r="N64" s="49">
        <v>-6.508</v>
      </c>
      <c r="O64" s="49">
        <v>0.5510000000000002</v>
      </c>
      <c r="P64" s="49">
        <v>-7.561</v>
      </c>
      <c r="Q64" s="85">
        <v>-13.039</v>
      </c>
      <c r="R64" s="49">
        <v>0.948</v>
      </c>
      <c r="S64" s="49">
        <v>-19.900000000000002</v>
      </c>
      <c r="T64" s="49">
        <v>5.901196970000002</v>
      </c>
      <c r="U64" s="49">
        <v>-0.2680000000000007</v>
      </c>
      <c r="V64" s="85">
        <f t="shared" si="0"/>
        <v>-13.318803030000002</v>
      </c>
      <c r="W64" s="49">
        <v>-1.14</v>
      </c>
      <c r="X64" s="49">
        <v>-0.242</v>
      </c>
      <c r="Y64" s="49">
        <v>-1.0970000000000002</v>
      </c>
      <c r="Z64" s="49">
        <v>-2.29</v>
      </c>
      <c r="AA64" s="85">
        <v>-4.769</v>
      </c>
      <c r="AB64" s="49">
        <v>-1.765</v>
      </c>
      <c r="AC64" s="49">
        <v>-0.6279999999999999</v>
      </c>
      <c r="AD64" s="49">
        <v>-2.795</v>
      </c>
      <c r="AE64" s="49">
        <v>-1.2650000000000006</v>
      </c>
      <c r="AF64" s="85">
        <v>-6.453</v>
      </c>
      <c r="AJ64" s="240"/>
      <c r="AK64" s="240"/>
    </row>
    <row r="65" spans="1:32" s="20" customFormat="1" ht="15">
      <c r="A65" s="34" t="s">
        <v>86</v>
      </c>
      <c r="B65" s="30"/>
      <c r="C65" s="40">
        <v>8.377000000000006</v>
      </c>
      <c r="D65" s="40">
        <v>41.506</v>
      </c>
      <c r="E65" s="40">
        <v>3.7690000000000072</v>
      </c>
      <c r="F65" s="40">
        <v>32.494114239999995</v>
      </c>
      <c r="G65" s="86">
        <v>86.12011424000002</v>
      </c>
      <c r="H65" s="40">
        <v>15.700000000000001</v>
      </c>
      <c r="I65" s="40">
        <v>13.863</v>
      </c>
      <c r="J65" s="40">
        <v>16.376000000000005</v>
      </c>
      <c r="K65" s="40">
        <v>29.464999999999996</v>
      </c>
      <c r="L65" s="86">
        <v>75.443</v>
      </c>
      <c r="M65" s="40">
        <v>19.371000000000002</v>
      </c>
      <c r="N65" s="40">
        <v>31.74</v>
      </c>
      <c r="O65" s="40">
        <v>43.86900000000001</v>
      </c>
      <c r="P65" s="40">
        <v>58.40200000000001</v>
      </c>
      <c r="Q65" s="86">
        <v>153.38200000000003</v>
      </c>
      <c r="R65" s="40">
        <v>29.033999999999995</v>
      </c>
      <c r="S65" s="40">
        <v>51.14299999999999</v>
      </c>
      <c r="T65" s="40">
        <f>SUM(T59:T64)</f>
        <v>72.82419697000002</v>
      </c>
      <c r="U65" s="40">
        <f>SUM(U59:U64)</f>
        <v>45.628515875209004</v>
      </c>
      <c r="V65" s="86">
        <f t="shared" si="0"/>
        <v>198.62971284520899</v>
      </c>
      <c r="W65" s="40">
        <v>44.244</v>
      </c>
      <c r="X65" s="40">
        <v>13.149000000000004</v>
      </c>
      <c r="Y65" s="40">
        <v>32.309</v>
      </c>
      <c r="Z65" s="40">
        <v>34.350276</v>
      </c>
      <c r="AA65" s="86">
        <v>124.05699999999999</v>
      </c>
      <c r="AB65" s="40">
        <v>13.788</v>
      </c>
      <c r="AC65" s="40">
        <v>7.722999999999999</v>
      </c>
      <c r="AD65" s="40">
        <v>-4.156999999999999</v>
      </c>
      <c r="AE65" s="40">
        <v>6.549999999999996</v>
      </c>
      <c r="AF65" s="86">
        <v>23.900000000000002</v>
      </c>
    </row>
    <row r="66" spans="1:32" s="20" customFormat="1" ht="15">
      <c r="A66" s="30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1:32" ht="15">
      <c r="A67" s="173" t="s">
        <v>200</v>
      </c>
      <c r="B67" s="110"/>
      <c r="C67" s="64"/>
      <c r="D67" s="64"/>
      <c r="E67" s="64"/>
      <c r="F67" s="6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</row>
    <row r="68" spans="1:32" s="20" customFormat="1" ht="16" thickBot="1">
      <c r="A68" s="2" t="s">
        <v>240</v>
      </c>
      <c r="B68" s="10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20" customFormat="1" ht="15">
      <c r="A69" s="1" t="s">
        <v>87</v>
      </c>
      <c r="B69" s="5"/>
      <c r="C69" s="24">
        <v>5.248</v>
      </c>
      <c r="D69" s="24">
        <v>-3.085</v>
      </c>
      <c r="E69" s="24">
        <v>-2.198</v>
      </c>
      <c r="F69" s="24">
        <v>-2.848</v>
      </c>
      <c r="G69" s="85">
        <v>-2.883</v>
      </c>
      <c r="H69" s="24">
        <v>-1.5</v>
      </c>
      <c r="I69" s="24">
        <v>-0.436</v>
      </c>
      <c r="J69" s="24">
        <v>-5.799</v>
      </c>
      <c r="K69" s="24">
        <v>6.342</v>
      </c>
      <c r="L69" s="85">
        <v>-1.385</v>
      </c>
      <c r="M69" s="24">
        <v>4.631</v>
      </c>
      <c r="N69" s="24">
        <v>0.9719999999999995</v>
      </c>
      <c r="O69" s="24">
        <v>-0.9449999999999994</v>
      </c>
      <c r="P69" s="24">
        <v>0.952</v>
      </c>
      <c r="Q69" s="85">
        <v>5.61</v>
      </c>
      <c r="R69" s="24">
        <v>2.282</v>
      </c>
      <c r="S69" s="24">
        <v>-5.2620000000000005</v>
      </c>
      <c r="T69" s="24">
        <v>-0.758</v>
      </c>
      <c r="U69" s="24">
        <v>-5.439</v>
      </c>
      <c r="V69" s="85">
        <v>-9.177</v>
      </c>
      <c r="W69" s="24">
        <v>-8.712</v>
      </c>
      <c r="X69" s="24">
        <v>-8.381</v>
      </c>
      <c r="Y69" s="24">
        <v>5.589</v>
      </c>
      <c r="Z69" s="24">
        <v>-0.7629999999999999</v>
      </c>
      <c r="AA69" s="85">
        <v>-12.267</v>
      </c>
      <c r="AB69" s="24">
        <v>7.189</v>
      </c>
      <c r="AC69" s="24">
        <v>-12.026</v>
      </c>
      <c r="AD69" s="24">
        <v>3.548</v>
      </c>
      <c r="AE69" s="24">
        <v>3.7270000000000003</v>
      </c>
      <c r="AF69" s="85">
        <v>2.438</v>
      </c>
    </row>
    <row r="70" spans="1:32" s="20" customFormat="1" ht="15">
      <c r="A70" s="1" t="s">
        <v>88</v>
      </c>
      <c r="B70" s="5"/>
      <c r="C70" s="24">
        <v>-7.802</v>
      </c>
      <c r="D70" s="24">
        <v>1.835</v>
      </c>
      <c r="E70" s="24">
        <v>-10.124</v>
      </c>
      <c r="F70" s="24">
        <v>0.88</v>
      </c>
      <c r="G70" s="85">
        <v>-15.211</v>
      </c>
      <c r="H70" s="24">
        <v>-4.2</v>
      </c>
      <c r="I70" s="24">
        <v>4.004</v>
      </c>
      <c r="J70" s="24">
        <v>8.772</v>
      </c>
      <c r="K70" s="24">
        <v>7.915</v>
      </c>
      <c r="L70" s="85">
        <v>16.473</v>
      </c>
      <c r="M70" s="24">
        <v>-12.882</v>
      </c>
      <c r="N70" s="24">
        <v>-5.549000000000001</v>
      </c>
      <c r="O70" s="24">
        <v>-2.4229999999999983</v>
      </c>
      <c r="P70" s="24">
        <v>2.913999999999998</v>
      </c>
      <c r="Q70" s="85">
        <v>-17.94</v>
      </c>
      <c r="R70" s="24">
        <v>-27.121</v>
      </c>
      <c r="S70" s="24">
        <v>11.788999999999998</v>
      </c>
      <c r="T70" s="24">
        <v>2.7620000000000005</v>
      </c>
      <c r="U70" s="24">
        <v>5.09</v>
      </c>
      <c r="V70" s="85">
        <v>-7.48</v>
      </c>
      <c r="W70" s="24">
        <v>11.483</v>
      </c>
      <c r="X70" s="24">
        <v>-6.646000000000001</v>
      </c>
      <c r="Y70" s="24">
        <v>2.8850000000000007</v>
      </c>
      <c r="Z70" s="24">
        <v>60.73</v>
      </c>
      <c r="AA70" s="85">
        <v>68.452</v>
      </c>
      <c r="AB70" s="24">
        <v>-2.176</v>
      </c>
      <c r="AC70" s="24">
        <v>-6.6129999999999995</v>
      </c>
      <c r="AD70" s="24">
        <v>2.354</v>
      </c>
      <c r="AE70" s="24">
        <v>-1.6139999999999999</v>
      </c>
      <c r="AF70" s="85">
        <v>-8.049</v>
      </c>
    </row>
    <row r="71" spans="1:32" s="20" customFormat="1" ht="15">
      <c r="A71" s="1" t="s">
        <v>212</v>
      </c>
      <c r="B71" s="5"/>
      <c r="C71" s="49">
        <v>-0.176</v>
      </c>
      <c r="D71" s="49">
        <v>0.147</v>
      </c>
      <c r="E71" s="49">
        <v>0.7509999999999999</v>
      </c>
      <c r="F71" s="49">
        <v>-0.8859999999999999</v>
      </c>
      <c r="G71" s="85">
        <v>-0.164</v>
      </c>
      <c r="H71" s="49">
        <v>-0.574</v>
      </c>
      <c r="I71" s="49">
        <v>-2.0260000000000002</v>
      </c>
      <c r="J71" s="49">
        <v>0.6000000000000001</v>
      </c>
      <c r="K71" s="49">
        <v>1.08</v>
      </c>
      <c r="L71" s="85">
        <v>-0.881</v>
      </c>
      <c r="M71" s="49">
        <v>-0.601</v>
      </c>
      <c r="N71" s="49">
        <v>0.472</v>
      </c>
      <c r="O71" s="49">
        <v>0.948</v>
      </c>
      <c r="P71" s="49">
        <v>2.447</v>
      </c>
      <c r="Q71" s="85">
        <v>3.266</v>
      </c>
      <c r="R71" s="49">
        <v>0.829</v>
      </c>
      <c r="S71" s="49">
        <v>1.6740000000000002</v>
      </c>
      <c r="T71" s="49">
        <v>2.378</v>
      </c>
      <c r="U71" s="49">
        <v>-0.7300000000000004</v>
      </c>
      <c r="V71" s="85">
        <v>4.151</v>
      </c>
      <c r="W71" s="49">
        <v>-0.6</v>
      </c>
      <c r="X71" s="49">
        <v>-4.093</v>
      </c>
      <c r="Y71" s="49">
        <v>3.2609999999999997</v>
      </c>
      <c r="Z71" s="49">
        <v>-0.794</v>
      </c>
      <c r="AA71" s="85">
        <v>-2.226</v>
      </c>
      <c r="AB71" s="49">
        <v>-1.707</v>
      </c>
      <c r="AC71" s="49">
        <v>0.01200000000000001</v>
      </c>
      <c r="AD71" s="49">
        <v>2.867</v>
      </c>
      <c r="AE71" s="49">
        <v>-5.699000000000001</v>
      </c>
      <c r="AF71" s="85">
        <v>-4.531</v>
      </c>
    </row>
    <row r="72" spans="1:32" s="20" customFormat="1" ht="15">
      <c r="A72" s="1" t="s">
        <v>90</v>
      </c>
      <c r="B72" s="5"/>
      <c r="C72" s="49">
        <v>-16.888</v>
      </c>
      <c r="D72" s="49">
        <v>15.184</v>
      </c>
      <c r="E72" s="49">
        <v>-15.8</v>
      </c>
      <c r="F72" s="49">
        <v>6.742</v>
      </c>
      <c r="G72" s="85">
        <v>-10.788</v>
      </c>
      <c r="H72" s="49">
        <v>-5.6</v>
      </c>
      <c r="I72" s="49">
        <v>1.546</v>
      </c>
      <c r="J72" s="49">
        <v>-10.298</v>
      </c>
      <c r="K72" s="49">
        <v>-0.618</v>
      </c>
      <c r="L72" s="85">
        <v>-15.003</v>
      </c>
      <c r="M72" s="49">
        <v>-5.435</v>
      </c>
      <c r="N72" s="49">
        <v>6.598999999999999</v>
      </c>
      <c r="O72" s="49">
        <v>-3.066</v>
      </c>
      <c r="P72" s="49">
        <v>11.298</v>
      </c>
      <c r="Q72" s="85">
        <v>9.396</v>
      </c>
      <c r="R72" s="49">
        <v>-4.782</v>
      </c>
      <c r="S72" s="49">
        <v>11.9</v>
      </c>
      <c r="T72" s="49">
        <v>-9.872</v>
      </c>
      <c r="U72" s="49">
        <v>0.6480000000000001</v>
      </c>
      <c r="V72" s="85">
        <v>-2.106</v>
      </c>
      <c r="W72" s="49">
        <v>-2.108</v>
      </c>
      <c r="X72" s="49">
        <v>10.708</v>
      </c>
      <c r="Y72" s="49">
        <v>1.6020000000000003</v>
      </c>
      <c r="Z72" s="49">
        <v>-14.408000000000001</v>
      </c>
      <c r="AA72" s="85">
        <v>-4.206</v>
      </c>
      <c r="AB72" s="49">
        <v>3.489</v>
      </c>
      <c r="AC72" s="49">
        <v>25.079</v>
      </c>
      <c r="AD72" s="49">
        <v>-5.543000000000003</v>
      </c>
      <c r="AE72" s="49">
        <v>5.91</v>
      </c>
      <c r="AF72" s="85">
        <v>28.935</v>
      </c>
    </row>
    <row r="73" spans="1:32" s="21" customFormat="1" ht="15">
      <c r="A73" s="34" t="s">
        <v>84</v>
      </c>
      <c r="B73" s="30"/>
      <c r="C73" s="40">
        <v>-19.618000000000002</v>
      </c>
      <c r="D73" s="40">
        <v>14.081</v>
      </c>
      <c r="E73" s="40">
        <v>-27.371000000000002</v>
      </c>
      <c r="F73" s="40">
        <v>3.888</v>
      </c>
      <c r="G73" s="86">
        <v>-29.046000000000003</v>
      </c>
      <c r="H73" s="40">
        <v>-11.873999999999999</v>
      </c>
      <c r="I73" s="40">
        <v>3.087999999999999</v>
      </c>
      <c r="J73" s="40">
        <v>-6.725</v>
      </c>
      <c r="K73" s="40">
        <v>14.719</v>
      </c>
      <c r="L73" s="86">
        <v>-0.7960000000000009</v>
      </c>
      <c r="M73" s="40">
        <v>-14.286999999999999</v>
      </c>
      <c r="N73" s="40">
        <v>2.493999999999997</v>
      </c>
      <c r="O73" s="40">
        <v>-5.485999999999997</v>
      </c>
      <c r="P73" s="40">
        <v>17.610999999999997</v>
      </c>
      <c r="Q73" s="86">
        <v>0.33199999999999896</v>
      </c>
      <c r="R73" s="40">
        <v>-28.791999999999998</v>
      </c>
      <c r="S73" s="40">
        <v>20.101</v>
      </c>
      <c r="T73" s="40">
        <v>-5.489999999999999</v>
      </c>
      <c r="U73" s="40">
        <v>-0.4310000000000005</v>
      </c>
      <c r="V73" s="86">
        <v>-14.612</v>
      </c>
      <c r="W73" s="40">
        <v>0.06300000000000061</v>
      </c>
      <c r="X73" s="40">
        <v>-8.412</v>
      </c>
      <c r="Y73" s="40">
        <v>13.337</v>
      </c>
      <c r="Z73" s="40">
        <v>44.765</v>
      </c>
      <c r="AA73" s="86">
        <v>49.753</v>
      </c>
      <c r="AB73" s="40">
        <v>6.795</v>
      </c>
      <c r="AC73" s="40">
        <v>6.452000000000002</v>
      </c>
      <c r="AD73" s="40">
        <v>3.2259999999999973</v>
      </c>
      <c r="AE73" s="40">
        <v>2.324</v>
      </c>
      <c r="AF73" s="86">
        <v>18.793</v>
      </c>
    </row>
    <row r="74" spans="1:32" s="20" customFormat="1" ht="15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1:32" ht="15">
      <c r="A75" s="173" t="s">
        <v>201</v>
      </c>
      <c r="B75" s="110"/>
      <c r="C75" s="64"/>
      <c r="D75" s="64"/>
      <c r="E75" s="64"/>
      <c r="F75" s="6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1:32" s="20" customFormat="1" ht="19" thickBot="1">
      <c r="A76" s="2" t="s">
        <v>240</v>
      </c>
      <c r="B76" s="109"/>
      <c r="C76" s="3"/>
      <c r="D76" s="3"/>
      <c r="E76" s="3"/>
      <c r="F76" s="3"/>
      <c r="G76" s="129"/>
      <c r="H76" s="128"/>
      <c r="I76" s="128"/>
      <c r="J76" s="128"/>
      <c r="K76" s="128"/>
      <c r="L76" s="129"/>
      <c r="M76" s="128"/>
      <c r="N76" s="128"/>
      <c r="O76" s="128"/>
      <c r="P76" s="128"/>
      <c r="Q76" s="129"/>
      <c r="R76" s="128"/>
      <c r="S76" s="128"/>
      <c r="T76" s="128"/>
      <c r="U76" s="128"/>
      <c r="V76" s="129"/>
      <c r="W76" s="128"/>
      <c r="X76" s="128"/>
      <c r="Y76" s="128"/>
      <c r="Z76" s="128"/>
      <c r="AA76" s="129"/>
      <c r="AB76" s="128"/>
      <c r="AC76" s="128"/>
      <c r="AD76" s="128"/>
      <c r="AE76" s="128"/>
      <c r="AF76" s="129"/>
    </row>
    <row r="77" spans="1:32" s="20" customFormat="1" ht="15.75" customHeight="1">
      <c r="A77" s="1" t="s">
        <v>151</v>
      </c>
      <c r="B77" s="5"/>
      <c r="C77" s="49">
        <v>-4.572</v>
      </c>
      <c r="D77" s="49">
        <v>-2.4843653240800005</v>
      </c>
      <c r="E77" s="49">
        <v>-8.13723327592</v>
      </c>
      <c r="F77" s="49">
        <v>-8.30797663370309</v>
      </c>
      <c r="G77" s="85">
        <v>-22.02957523370309</v>
      </c>
      <c r="H77" s="49">
        <v>-8.354656297</v>
      </c>
      <c r="I77" s="49">
        <v>-0.07596520300000087</v>
      </c>
      <c r="J77" s="49">
        <v>-5.878865797</v>
      </c>
      <c r="K77" s="49">
        <v>-6.808631050999995</v>
      </c>
      <c r="L77" s="85">
        <v>-21.113462050999996</v>
      </c>
      <c r="M77" s="49">
        <v>-5.1</v>
      </c>
      <c r="N77" s="49">
        <v>-3.1</v>
      </c>
      <c r="O77" s="49">
        <v>-2.60359448</v>
      </c>
      <c r="P77" s="49">
        <v>-8.116680729999999</v>
      </c>
      <c r="Q77" s="146">
        <v>-18.90412314</v>
      </c>
      <c r="R77" s="49">
        <v>-3.3164983899999996</v>
      </c>
      <c r="S77" s="49">
        <v>-3.078</v>
      </c>
      <c r="T77" s="49">
        <v>-5.39296250290405</v>
      </c>
      <c r="U77" s="49">
        <v>-5.764802779470843</v>
      </c>
      <c r="V77" s="146">
        <v>-17.55226367237489</v>
      </c>
      <c r="W77" s="49">
        <v>-3.7163736470760433</v>
      </c>
      <c r="X77" s="49">
        <v>-5.389182725964946</v>
      </c>
      <c r="Y77" s="49">
        <v>-6.326686316349835</v>
      </c>
      <c r="Z77" s="49">
        <v>-5.580174962403175</v>
      </c>
      <c r="AA77" s="146">
        <v>-21.013</v>
      </c>
      <c r="AB77" s="49">
        <v>-3.76933464</v>
      </c>
      <c r="AC77" s="49">
        <v>-2.90129552</v>
      </c>
      <c r="AD77" s="49">
        <v>-2.61192094327977</v>
      </c>
      <c r="AE77" s="49">
        <v>-1.8174488967202298</v>
      </c>
      <c r="AF77" s="146">
        <v>-11.1</v>
      </c>
    </row>
    <row r="78" spans="1:32" s="20" customFormat="1" ht="15">
      <c r="A78" s="1" t="s">
        <v>140</v>
      </c>
      <c r="B78" s="5"/>
      <c r="C78" s="49">
        <v>-2.28</v>
      </c>
      <c r="D78" s="49">
        <v>-4.3583516</v>
      </c>
      <c r="E78" s="49">
        <v>-11.113710000000001</v>
      </c>
      <c r="F78" s="49">
        <v>-8.66407186081596</v>
      </c>
      <c r="G78" s="85">
        <v>-26.436133460815963</v>
      </c>
      <c r="H78" s="49">
        <v>-6.37249523</v>
      </c>
      <c r="I78" s="49">
        <v>-13.993296979999997</v>
      </c>
      <c r="J78" s="49">
        <v>-9.251994300000007</v>
      </c>
      <c r="K78" s="49">
        <v>-6.148788551999996</v>
      </c>
      <c r="L78" s="85">
        <v>-35.768079832</v>
      </c>
      <c r="M78" s="49">
        <v>-6.5</v>
      </c>
      <c r="N78" s="49">
        <v>-2.4</v>
      </c>
      <c r="O78" s="49">
        <v>-2.02660691</v>
      </c>
      <c r="P78" s="49">
        <v>-4.702292290000001</v>
      </c>
      <c r="Q78" s="146">
        <v>-15.66684067</v>
      </c>
      <c r="R78" s="49">
        <v>-8.033521539999999</v>
      </c>
      <c r="S78" s="49">
        <v>-12.481</v>
      </c>
      <c r="T78" s="49">
        <v>-14.419793182406348</v>
      </c>
      <c r="U78" s="49">
        <v>-18.876624627593667</v>
      </c>
      <c r="V78" s="146">
        <v>-53.81093935000001</v>
      </c>
      <c r="W78" s="49">
        <v>-18.46213155168233</v>
      </c>
      <c r="X78" s="49">
        <v>-38.98540962122088</v>
      </c>
      <c r="Y78" s="49">
        <v>-33.958509980592346</v>
      </c>
      <c r="Z78" s="49">
        <v>-12.88489393386942</v>
      </c>
      <c r="AA78" s="146">
        <v>-104.292</v>
      </c>
      <c r="AB78" s="49">
        <v>-16.981754183000003</v>
      </c>
      <c r="AC78" s="49">
        <v>-4.266891350000002</v>
      </c>
      <c r="AD78" s="49">
        <v>-7.560794471327561</v>
      </c>
      <c r="AE78" s="49">
        <v>-3.392559995672432</v>
      </c>
      <c r="AF78" s="146">
        <v>-32.202</v>
      </c>
    </row>
    <row r="79" spans="1:32" s="20" customFormat="1" ht="15">
      <c r="A79" s="1" t="s">
        <v>299</v>
      </c>
      <c r="B79" s="5"/>
      <c r="C79" s="49">
        <v>-0.336</v>
      </c>
      <c r="D79" s="49">
        <v>-0.203450598703093</v>
      </c>
      <c r="E79" s="49">
        <v>-4.516615</v>
      </c>
      <c r="F79" s="49">
        <v>-0.410951505480943</v>
      </c>
      <c r="G79" s="85">
        <v>-5.432852505480943</v>
      </c>
      <c r="H79" s="49">
        <v>-1.46795345</v>
      </c>
      <c r="I79" s="49">
        <v>-1.4148444199999997</v>
      </c>
      <c r="J79" s="49">
        <v>-2.8989005800000003</v>
      </c>
      <c r="K79" s="49">
        <v>-1.7240187102499975</v>
      </c>
      <c r="L79" s="85">
        <v>-7.508763710249998</v>
      </c>
      <c r="M79" s="49">
        <v>-1.8</v>
      </c>
      <c r="N79" s="49">
        <v>-1.2</v>
      </c>
      <c r="O79" s="49">
        <v>-1.248798609999998</v>
      </c>
      <c r="P79" s="49">
        <v>-1.5690269800000038</v>
      </c>
      <c r="Q79" s="146">
        <v>-5.824036190000006</v>
      </c>
      <c r="R79" s="49">
        <v>-0.12398007000000232</v>
      </c>
      <c r="S79" s="49">
        <v>-2.304</v>
      </c>
      <c r="T79" s="49">
        <v>-1.524710314689603</v>
      </c>
      <c r="U79" s="49">
        <v>-4.671106592935468</v>
      </c>
      <c r="V79" s="146">
        <v>-8.623796977625073</v>
      </c>
      <c r="W79" s="49">
        <v>-5.357494801241623</v>
      </c>
      <c r="X79" s="49">
        <v>-7.643407652814187</v>
      </c>
      <c r="Y79" s="49">
        <v>-7.7304737279319635</v>
      </c>
      <c r="Z79" s="49">
        <v>-16.061602641828156</v>
      </c>
      <c r="AA79" s="146">
        <v>-36.794</v>
      </c>
      <c r="AB79" s="49">
        <v>-7.414911177</v>
      </c>
      <c r="AC79" s="49">
        <v>-2.1468131300000026</v>
      </c>
      <c r="AD79" s="49">
        <v>-1.1336752099999972</v>
      </c>
      <c r="AE79" s="49">
        <v>-2.244600483</v>
      </c>
      <c r="AF79" s="146">
        <v>-12.94</v>
      </c>
    </row>
    <row r="80" spans="1:32" s="20" customFormat="1" ht="15">
      <c r="A80" s="1" t="s">
        <v>152</v>
      </c>
      <c r="B80" s="5"/>
      <c r="C80" s="49">
        <v>0</v>
      </c>
      <c r="D80" s="49">
        <v>0</v>
      </c>
      <c r="E80" s="49">
        <v>-0.211</v>
      </c>
      <c r="F80" s="49">
        <v>0.028</v>
      </c>
      <c r="G80" s="85">
        <v>-0.071</v>
      </c>
      <c r="H80" s="49">
        <v>0.019</v>
      </c>
      <c r="I80" s="49">
        <v>0.972</v>
      </c>
      <c r="J80" s="49">
        <v>0.025</v>
      </c>
      <c r="K80" s="49">
        <v>-4.312</v>
      </c>
      <c r="L80" s="85">
        <v>-3.296</v>
      </c>
      <c r="M80" s="49">
        <v>-0.037</v>
      </c>
      <c r="N80" s="49">
        <v>0.811</v>
      </c>
      <c r="O80" s="49">
        <v>0.8699999999999999</v>
      </c>
      <c r="P80" s="49">
        <v>0.8870000000000002</v>
      </c>
      <c r="Q80" s="146">
        <v>2.531</v>
      </c>
      <c r="R80" s="49">
        <v>0.786</v>
      </c>
      <c r="S80" s="49">
        <v>-3.304</v>
      </c>
      <c r="T80" s="49">
        <v>0.661</v>
      </c>
      <c r="U80" s="49">
        <v>-76.322</v>
      </c>
      <c r="V80" s="146">
        <v>-78.179</v>
      </c>
      <c r="W80" s="49">
        <v>0.027</v>
      </c>
      <c r="X80" s="49">
        <v>-0.14100000000000001</v>
      </c>
      <c r="Y80" s="49">
        <v>-0.049</v>
      </c>
      <c r="Z80" s="49">
        <v>-35.046</v>
      </c>
      <c r="AA80" s="146">
        <v>-35.209</v>
      </c>
      <c r="AB80" s="49">
        <v>0.025</v>
      </c>
      <c r="AC80" s="49">
        <v>0.017999999999999995</v>
      </c>
      <c r="AD80" s="49">
        <v>-0.038</v>
      </c>
      <c r="AE80" s="49">
        <v>-3.2087552099999996</v>
      </c>
      <c r="AF80" s="146">
        <v>-3.2037552099999997</v>
      </c>
    </row>
    <row r="81" spans="1:32" s="20" customFormat="1" ht="18" customHeight="1">
      <c r="A81" s="45" t="s">
        <v>93</v>
      </c>
      <c r="B81" s="30"/>
      <c r="C81" s="46">
        <v>-7.188000000000001</v>
      </c>
      <c r="D81" s="46">
        <v>-7.046167522783094</v>
      </c>
      <c r="E81" s="46">
        <v>-23.97855827592</v>
      </c>
      <c r="F81" s="46">
        <v>-17.354999999999997</v>
      </c>
      <c r="G81" s="82">
        <v>-53.96956119999999</v>
      </c>
      <c r="H81" s="46">
        <v>-16.176104977</v>
      </c>
      <c r="I81" s="46">
        <v>-14.512106602999998</v>
      </c>
      <c r="J81" s="46">
        <v>-18.004760677000007</v>
      </c>
      <c r="K81" s="46">
        <v>-18.99343831324999</v>
      </c>
      <c r="L81" s="82">
        <v>-67.68630559325</v>
      </c>
      <c r="M81" s="46">
        <v>-13.426000000000002</v>
      </c>
      <c r="N81" s="46">
        <v>-5.9250000000000025</v>
      </c>
      <c r="O81" s="46">
        <v>-5.008999999999998</v>
      </c>
      <c r="P81" s="46">
        <v>-13.501000000000003</v>
      </c>
      <c r="Q81" s="147">
        <v>-37.864000000000004</v>
      </c>
      <c r="R81" s="46">
        <v>-10.688</v>
      </c>
      <c r="S81" s="46">
        <v>-21.166999999999998</v>
      </c>
      <c r="T81" s="46">
        <v>-20.676465999999998</v>
      </c>
      <c r="U81" s="46">
        <v>-105.63453399999997</v>
      </c>
      <c r="V81" s="147">
        <v>-158.166</v>
      </c>
      <c r="W81" s="46">
        <v>-27.508999999999993</v>
      </c>
      <c r="X81" s="46">
        <v>-52.160000000000004</v>
      </c>
      <c r="Y81" s="46">
        <v>-48.06467002487416</v>
      </c>
      <c r="Z81" s="46">
        <v>-69.57267153810076</v>
      </c>
      <c r="AA81" s="147">
        <v>-197.308</v>
      </c>
      <c r="AB81" s="46">
        <v>-28.141000000000005</v>
      </c>
      <c r="AC81" s="46">
        <v>-9.297000000000004</v>
      </c>
      <c r="AD81" s="46">
        <v>-11.344390624607328</v>
      </c>
      <c r="AE81" s="46">
        <v>-10.66336458539266</v>
      </c>
      <c r="AF81" s="147">
        <v>-59.445755209999994</v>
      </c>
    </row>
    <row r="82" spans="1:32" s="20" customFormat="1" ht="15">
      <c r="A82" s="20" t="s">
        <v>92</v>
      </c>
      <c r="B82" s="61"/>
      <c r="C82" s="15">
        <v>0</v>
      </c>
      <c r="D82" s="15">
        <v>3.6</v>
      </c>
      <c r="E82" s="15">
        <v>4.255000000000001</v>
      </c>
      <c r="F82" s="15">
        <v>24.4</v>
      </c>
      <c r="G82" s="84">
        <v>32.255</v>
      </c>
      <c r="H82" s="15">
        <v>3.394</v>
      </c>
      <c r="I82" s="15">
        <v>3.9</v>
      </c>
      <c r="J82" s="15">
        <v>17.587</v>
      </c>
      <c r="K82" s="15">
        <v>16.50038580635065</v>
      </c>
      <c r="L82" s="84">
        <v>41.405546</v>
      </c>
      <c r="M82" s="15">
        <v>0.001</v>
      </c>
      <c r="N82" s="15">
        <v>2.653</v>
      </c>
      <c r="O82" s="15">
        <v>0.5100000000000002</v>
      </c>
      <c r="P82" s="15">
        <v>0.22599999999999998</v>
      </c>
      <c r="Q82" s="148">
        <v>3.392</v>
      </c>
      <c r="R82" s="15">
        <v>1.076</v>
      </c>
      <c r="S82" s="15">
        <v>2.921</v>
      </c>
      <c r="T82" s="15">
        <v>0.01100000000000012</v>
      </c>
      <c r="U82" s="98">
        <v>-1.8492940000000004</v>
      </c>
      <c r="V82" s="148">
        <v>2.159</v>
      </c>
      <c r="W82" s="15">
        <v>0.19</v>
      </c>
      <c r="X82" s="15">
        <v>4.332</v>
      </c>
      <c r="Y82" s="15">
        <v>0.11599999999999966</v>
      </c>
      <c r="Z82" s="98">
        <v>0.3689999999999998</v>
      </c>
      <c r="AA82" s="148">
        <v>5.007</v>
      </c>
      <c r="AB82" s="15">
        <v>0.412</v>
      </c>
      <c r="AC82" s="15">
        <v>0</v>
      </c>
      <c r="AD82" s="15">
        <v>0.26500000000000007</v>
      </c>
      <c r="AE82" s="15">
        <v>82.77699999999999</v>
      </c>
      <c r="AF82" s="148">
        <v>83.454</v>
      </c>
    </row>
    <row r="83" spans="1:32" s="20" customFormat="1" ht="15">
      <c r="A83" s="34" t="s">
        <v>232</v>
      </c>
      <c r="B83" s="30"/>
      <c r="C83" s="40">
        <v>-7.188000000000001</v>
      </c>
      <c r="D83" s="40">
        <v>-3.4461675227830937</v>
      </c>
      <c r="E83" s="40">
        <v>-19.72355827592</v>
      </c>
      <c r="F83" s="40">
        <v>7.045000000000002</v>
      </c>
      <c r="G83" s="86">
        <v>-21.714561199999984</v>
      </c>
      <c r="H83" s="40">
        <v>-12.782104977000001</v>
      </c>
      <c r="I83" s="40">
        <v>-10.612106602999997</v>
      </c>
      <c r="J83" s="40">
        <v>-0.4177606770000075</v>
      </c>
      <c r="K83" s="40">
        <v>-2.493052506899339</v>
      </c>
      <c r="L83" s="86">
        <v>-26.280759593249996</v>
      </c>
      <c r="M83" s="40">
        <v>-13.425000000000002</v>
      </c>
      <c r="N83" s="40">
        <v>-3.2720000000000025</v>
      </c>
      <c r="O83" s="40">
        <v>-4.498999999999997</v>
      </c>
      <c r="P83" s="40">
        <v>-13.275000000000002</v>
      </c>
      <c r="Q83" s="149">
        <v>-34.472</v>
      </c>
      <c r="R83" s="40">
        <v>-9.612</v>
      </c>
      <c r="S83" s="40">
        <v>-18.246</v>
      </c>
      <c r="T83" s="40">
        <v>-20.665466</v>
      </c>
      <c r="U83" s="40">
        <v>-107.48382799999997</v>
      </c>
      <c r="V83" s="149">
        <v>-156.007</v>
      </c>
      <c r="W83" s="40">
        <v>-27.318999999999992</v>
      </c>
      <c r="X83" s="40">
        <v>-47.828</v>
      </c>
      <c r="Y83" s="40">
        <v>-47.94867002487416</v>
      </c>
      <c r="Z83" s="40">
        <v>-69.20367153810076</v>
      </c>
      <c r="AA83" s="149">
        <v>-192.301</v>
      </c>
      <c r="AB83" s="40">
        <v>-27.729000000000006</v>
      </c>
      <c r="AC83" s="40">
        <v>-9.297000000000004</v>
      </c>
      <c r="AD83" s="40">
        <v>-11.079390624607328</v>
      </c>
      <c r="AE83" s="40">
        <v>72.11363541460733</v>
      </c>
      <c r="AF83" s="149">
        <v>24.00824479</v>
      </c>
    </row>
    <row r="84" spans="1:32" s="20" customFormat="1" ht="15">
      <c r="A84" s="30"/>
      <c r="B84" s="30"/>
      <c r="C84" s="31"/>
      <c r="D84" s="31"/>
      <c r="E84" s="49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:32" ht="15">
      <c r="A85" s="173" t="s">
        <v>202</v>
      </c>
      <c r="B85" s="110"/>
      <c r="C85" s="64"/>
      <c r="D85" s="64"/>
      <c r="E85" s="64"/>
      <c r="F85" s="6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</row>
    <row r="86" spans="1:32" s="20" customFormat="1" ht="16" thickBot="1">
      <c r="A86" s="2" t="s">
        <v>240</v>
      </c>
      <c r="B86" s="10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20" customFormat="1" ht="18" customHeight="1">
      <c r="A87" s="1" t="s">
        <v>233</v>
      </c>
      <c r="B87" s="5"/>
      <c r="C87" s="24"/>
      <c r="D87" s="24"/>
      <c r="E87" s="24"/>
      <c r="F87" s="24"/>
      <c r="G87" s="85">
        <v>279.79535296</v>
      </c>
      <c r="H87" s="24">
        <v>280.03112661000006</v>
      </c>
      <c r="I87" s="24">
        <v>277.90942694</v>
      </c>
      <c r="J87" s="24">
        <v>277.13071878</v>
      </c>
      <c r="K87" s="24">
        <v>308.73607966</v>
      </c>
      <c r="L87" s="85">
        <v>308.73607966</v>
      </c>
      <c r="M87" s="24">
        <v>309.022</v>
      </c>
      <c r="N87" s="24">
        <v>307.048</v>
      </c>
      <c r="O87" s="24">
        <v>287.691</v>
      </c>
      <c r="P87" s="24">
        <v>285.606</v>
      </c>
      <c r="Q87" s="85">
        <v>285.606</v>
      </c>
      <c r="R87" s="24">
        <v>448.13064657</v>
      </c>
      <c r="S87" s="24">
        <v>227.14</v>
      </c>
      <c r="T87" s="24">
        <v>227.014</v>
      </c>
      <c r="U87" s="24">
        <v>292.636</v>
      </c>
      <c r="V87" s="85">
        <v>292.636</v>
      </c>
      <c r="W87" s="24">
        <v>293.36199999999997</v>
      </c>
      <c r="X87" s="24">
        <v>294.122</v>
      </c>
      <c r="Y87" s="24">
        <v>340.901</v>
      </c>
      <c r="Z87" s="24">
        <v>361.103</v>
      </c>
      <c r="AA87" s="85">
        <v>361.103</v>
      </c>
      <c r="AB87" s="24">
        <v>430.553</v>
      </c>
      <c r="AC87" s="24">
        <v>474.886</v>
      </c>
      <c r="AD87" s="24">
        <v>494.073</v>
      </c>
      <c r="AE87" s="24">
        <v>401.236</v>
      </c>
      <c r="AF87" s="85">
        <v>401.236</v>
      </c>
    </row>
    <row r="88" spans="1:32" s="20" customFormat="1" ht="15">
      <c r="A88" s="1" t="s">
        <v>234</v>
      </c>
      <c r="B88" s="5"/>
      <c r="C88" s="24"/>
      <c r="D88" s="24"/>
      <c r="E88" s="24"/>
      <c r="F88" s="24"/>
      <c r="G88" s="85">
        <v>4.1208160099999995</v>
      </c>
      <c r="H88" s="24">
        <v>7.6276168</v>
      </c>
      <c r="I88" s="24">
        <v>5.84343383</v>
      </c>
      <c r="J88" s="24">
        <v>9.17847111</v>
      </c>
      <c r="K88" s="24">
        <v>8.01655752</v>
      </c>
      <c r="L88" s="85">
        <v>8.01655752</v>
      </c>
      <c r="M88" s="24">
        <v>11.873</v>
      </c>
      <c r="N88" s="24">
        <v>8.62</v>
      </c>
      <c r="O88" s="24">
        <v>31.531</v>
      </c>
      <c r="P88" s="24">
        <v>8.158</v>
      </c>
      <c r="Q88" s="85">
        <v>8.158</v>
      </c>
      <c r="R88" s="24">
        <v>12.10199097</v>
      </c>
      <c r="S88" s="24">
        <v>3.244</v>
      </c>
      <c r="T88" s="24">
        <v>3.001</v>
      </c>
      <c r="U88" s="24">
        <v>5.386</v>
      </c>
      <c r="V88" s="85">
        <v>5.386</v>
      </c>
      <c r="W88" s="24">
        <v>3.6270000000000002</v>
      </c>
      <c r="X88" s="24">
        <v>6.197000000000001</v>
      </c>
      <c r="Y88" s="24">
        <v>7.2540000000000004</v>
      </c>
      <c r="Z88" s="24">
        <v>6.702</v>
      </c>
      <c r="AA88" s="85">
        <v>6.702</v>
      </c>
      <c r="AB88" s="24">
        <v>5.809</v>
      </c>
      <c r="AC88" s="24">
        <v>35.471</v>
      </c>
      <c r="AD88" s="24">
        <v>48.564</v>
      </c>
      <c r="AE88" s="24">
        <v>54.393</v>
      </c>
      <c r="AF88" s="85">
        <v>54.393</v>
      </c>
    </row>
    <row r="89" spans="1:32" s="20" customFormat="1" ht="15">
      <c r="A89" s="34" t="s">
        <v>95</v>
      </c>
      <c r="B89" s="30"/>
      <c r="C89" s="40"/>
      <c r="D89" s="40"/>
      <c r="E89" s="40"/>
      <c r="F89" s="40"/>
      <c r="G89" s="86">
        <v>283.91616897</v>
      </c>
      <c r="H89" s="40">
        <v>287.659157002125</v>
      </c>
      <c r="I89" s="40">
        <v>283.75286077</v>
      </c>
      <c r="J89" s="40">
        <v>286.30918988999997</v>
      </c>
      <c r="K89" s="40">
        <v>316.75263717999997</v>
      </c>
      <c r="L89" s="86">
        <v>316.75263717999997</v>
      </c>
      <c r="M89" s="40">
        <v>320.895</v>
      </c>
      <c r="N89" s="40">
        <v>315.668</v>
      </c>
      <c r="O89" s="40">
        <v>319.222</v>
      </c>
      <c r="P89" s="40">
        <v>293.764</v>
      </c>
      <c r="Q89" s="86">
        <v>293.764</v>
      </c>
      <c r="R89" s="40">
        <v>460.23263754</v>
      </c>
      <c r="S89" s="40">
        <v>230.384</v>
      </c>
      <c r="T89" s="40">
        <v>230.01500000000001</v>
      </c>
      <c r="U89" s="40">
        <v>298.02200000000005</v>
      </c>
      <c r="V89" s="86">
        <v>298.02200000000005</v>
      </c>
      <c r="W89" s="40">
        <v>296.989</v>
      </c>
      <c r="X89" s="40">
        <v>300.319</v>
      </c>
      <c r="Y89" s="40">
        <v>348.15500000000003</v>
      </c>
      <c r="Z89" s="40">
        <v>367.805</v>
      </c>
      <c r="AA89" s="86">
        <v>367.805</v>
      </c>
      <c r="AB89" s="40">
        <v>436.362</v>
      </c>
      <c r="AC89" s="40">
        <v>510.357</v>
      </c>
      <c r="AD89" s="40">
        <v>542.637</v>
      </c>
      <c r="AE89" s="40">
        <v>455.629</v>
      </c>
      <c r="AF89" s="86">
        <v>455.629</v>
      </c>
    </row>
    <row r="90" spans="1:32" s="20" customFormat="1" ht="15">
      <c r="A90" s="1" t="s">
        <v>235</v>
      </c>
      <c r="B90" s="30"/>
      <c r="C90" s="31"/>
      <c r="D90" s="31"/>
      <c r="E90" s="31"/>
      <c r="F90" s="31"/>
      <c r="G90" s="85"/>
      <c r="H90" s="24"/>
      <c r="I90" s="24"/>
      <c r="J90" s="24"/>
      <c r="K90" s="24"/>
      <c r="L90" s="85"/>
      <c r="M90" s="24"/>
      <c r="N90" s="24"/>
      <c r="O90" s="24"/>
      <c r="P90" s="24"/>
      <c r="Q90" s="85"/>
      <c r="R90" s="24"/>
      <c r="S90" s="24"/>
      <c r="T90" s="24"/>
      <c r="U90" s="24"/>
      <c r="V90" s="85"/>
      <c r="W90" s="24">
        <v>44.021</v>
      </c>
      <c r="X90" s="24">
        <v>42.325</v>
      </c>
      <c r="Y90" s="24">
        <v>42.063</v>
      </c>
      <c r="Z90" s="24">
        <v>41.533</v>
      </c>
      <c r="AA90" s="85">
        <v>41.533</v>
      </c>
      <c r="AB90" s="24">
        <v>43.442</v>
      </c>
      <c r="AC90" s="24">
        <v>43.382</v>
      </c>
      <c r="AD90" s="24">
        <v>43.003</v>
      </c>
      <c r="AE90" s="24">
        <v>42.757</v>
      </c>
      <c r="AF90" s="85">
        <v>42.757</v>
      </c>
    </row>
    <row r="91" spans="1:32" s="20" customFormat="1" ht="15">
      <c r="A91" s="1" t="s">
        <v>236</v>
      </c>
      <c r="B91" s="30"/>
      <c r="C91" s="31"/>
      <c r="D91" s="31"/>
      <c r="E91" s="31"/>
      <c r="F91" s="31"/>
      <c r="G91" s="85"/>
      <c r="H91" s="49"/>
      <c r="I91" s="49"/>
      <c r="J91" s="49"/>
      <c r="K91" s="49"/>
      <c r="L91" s="85"/>
      <c r="M91" s="49"/>
      <c r="N91" s="49"/>
      <c r="O91" s="49"/>
      <c r="P91" s="49"/>
      <c r="Q91" s="85"/>
      <c r="R91" s="49"/>
      <c r="S91" s="49"/>
      <c r="T91" s="49"/>
      <c r="U91" s="49"/>
      <c r="V91" s="85"/>
      <c r="W91" s="49">
        <v>2.413</v>
      </c>
      <c r="X91" s="49">
        <v>2.35</v>
      </c>
      <c r="Y91" s="49">
        <v>2.152</v>
      </c>
      <c r="Z91" s="49">
        <v>2.124</v>
      </c>
      <c r="AA91" s="85">
        <v>2.124</v>
      </c>
      <c r="AB91" s="49">
        <v>2.329</v>
      </c>
      <c r="AC91" s="49">
        <v>2.281</v>
      </c>
      <c r="AD91" s="49">
        <v>2.125</v>
      </c>
      <c r="AE91" s="49">
        <v>2.028</v>
      </c>
      <c r="AF91" s="85">
        <v>2.028</v>
      </c>
    </row>
    <row r="92" spans="1:32" s="20" customFormat="1" ht="15">
      <c r="A92" s="34" t="s">
        <v>220</v>
      </c>
      <c r="B92" s="30"/>
      <c r="C92" s="31"/>
      <c r="D92" s="31"/>
      <c r="E92" s="31"/>
      <c r="F92" s="31"/>
      <c r="G92" s="86"/>
      <c r="H92" s="40"/>
      <c r="I92" s="40"/>
      <c r="J92" s="40"/>
      <c r="K92" s="40"/>
      <c r="L92" s="86"/>
      <c r="M92" s="40"/>
      <c r="N92" s="40"/>
      <c r="O92" s="40"/>
      <c r="P92" s="40"/>
      <c r="Q92" s="86"/>
      <c r="R92" s="40"/>
      <c r="S92" s="40"/>
      <c r="T92" s="40"/>
      <c r="U92" s="40"/>
      <c r="V92" s="86"/>
      <c r="W92" s="40">
        <v>46.434</v>
      </c>
      <c r="X92" s="40">
        <v>44.675000000000004</v>
      </c>
      <c r="Y92" s="40">
        <v>44.215</v>
      </c>
      <c r="Z92" s="40">
        <v>43.657000000000004</v>
      </c>
      <c r="AA92" s="86">
        <v>43.657000000000004</v>
      </c>
      <c r="AB92" s="40">
        <v>45.771</v>
      </c>
      <c r="AC92" s="40">
        <v>45.663</v>
      </c>
      <c r="AD92" s="40">
        <v>45.128</v>
      </c>
      <c r="AE92" s="40">
        <v>44.785</v>
      </c>
      <c r="AF92" s="86">
        <v>44.785</v>
      </c>
    </row>
    <row r="93" spans="1:32" s="20" customFormat="1" ht="22.5" customHeight="1">
      <c r="A93" s="1" t="s">
        <v>96</v>
      </c>
      <c r="B93" s="5"/>
      <c r="C93" s="24"/>
      <c r="D93" s="24"/>
      <c r="E93" s="24"/>
      <c r="F93" s="24"/>
      <c r="G93" s="85">
        <v>93.89099999999999</v>
      </c>
      <c r="H93" s="24">
        <v>83.955</v>
      </c>
      <c r="I93" s="24">
        <v>60.767</v>
      </c>
      <c r="J93" s="24">
        <v>64.301</v>
      </c>
      <c r="K93" s="24">
        <v>112.098</v>
      </c>
      <c r="L93" s="85">
        <v>112.098</v>
      </c>
      <c r="M93" s="24">
        <v>116.515</v>
      </c>
      <c r="N93" s="24">
        <v>141.949</v>
      </c>
      <c r="O93" s="24">
        <v>161.6</v>
      </c>
      <c r="P93" s="24">
        <v>167.293</v>
      </c>
      <c r="Q93" s="85">
        <v>167.293</v>
      </c>
      <c r="R93" s="24">
        <v>356.362</v>
      </c>
      <c r="S93" s="24">
        <v>141.976</v>
      </c>
      <c r="T93" s="24">
        <v>168.343</v>
      </c>
      <c r="U93" s="24">
        <v>148.161</v>
      </c>
      <c r="V93" s="85">
        <v>148.161</v>
      </c>
      <c r="W93" s="24">
        <v>161.631</v>
      </c>
      <c r="X93" s="24">
        <v>104.889</v>
      </c>
      <c r="Y93" s="24">
        <v>116.38</v>
      </c>
      <c r="Z93" s="24">
        <v>101.312</v>
      </c>
      <c r="AA93" s="85">
        <v>101.312</v>
      </c>
      <c r="AB93" s="24">
        <v>150.014</v>
      </c>
      <c r="AC93" s="24">
        <v>227.778</v>
      </c>
      <c r="AD93" s="24">
        <v>234.079</v>
      </c>
      <c r="AE93" s="24">
        <v>448.088</v>
      </c>
      <c r="AF93" s="85">
        <v>448.088</v>
      </c>
    </row>
    <row r="94" spans="1:32" s="20" customFormat="1" ht="15">
      <c r="A94" s="1" t="s">
        <v>97</v>
      </c>
      <c r="B94" s="5"/>
      <c r="C94" s="49"/>
      <c r="D94" s="49"/>
      <c r="E94" s="49"/>
      <c r="F94" s="49"/>
      <c r="G94" s="85">
        <v>8.699</v>
      </c>
      <c r="H94" s="49">
        <v>9.269</v>
      </c>
      <c r="I94" s="49">
        <v>11.295</v>
      </c>
      <c r="J94" s="49">
        <v>10.656</v>
      </c>
      <c r="K94" s="49">
        <v>9.576</v>
      </c>
      <c r="L94" s="85">
        <v>9.576</v>
      </c>
      <c r="M94" s="49">
        <v>10.236</v>
      </c>
      <c r="N94" s="49">
        <v>9.764</v>
      </c>
      <c r="O94" s="49">
        <v>8.817</v>
      </c>
      <c r="P94" s="49">
        <v>6.369</v>
      </c>
      <c r="Q94" s="85">
        <v>6.369</v>
      </c>
      <c r="R94" s="49">
        <v>5.541</v>
      </c>
      <c r="S94" s="49">
        <v>3.866</v>
      </c>
      <c r="T94" s="49">
        <v>1.483</v>
      </c>
      <c r="U94" s="49">
        <v>2.218</v>
      </c>
      <c r="V94" s="85">
        <v>2.218</v>
      </c>
      <c r="W94" s="49">
        <v>2.818</v>
      </c>
      <c r="X94" s="49">
        <v>6.91</v>
      </c>
      <c r="Y94" s="49">
        <v>3.647</v>
      </c>
      <c r="Z94" s="49">
        <v>4.441</v>
      </c>
      <c r="AA94" s="85">
        <v>4.441</v>
      </c>
      <c r="AB94" s="49">
        <v>6.148</v>
      </c>
      <c r="AC94" s="49">
        <v>6.136</v>
      </c>
      <c r="AD94" s="49">
        <v>3.269</v>
      </c>
      <c r="AE94" s="49">
        <v>8.973</v>
      </c>
      <c r="AF94" s="85">
        <v>8.973</v>
      </c>
    </row>
    <row r="95" spans="1:32" s="20" customFormat="1" ht="15">
      <c r="A95" s="34" t="s">
        <v>237</v>
      </c>
      <c r="B95" s="30"/>
      <c r="C95" s="40"/>
      <c r="D95" s="40"/>
      <c r="E95" s="40"/>
      <c r="F95" s="40"/>
      <c r="G95" s="86">
        <v>181.32616897</v>
      </c>
      <c r="H95" s="40">
        <v>194.431157002125</v>
      </c>
      <c r="I95" s="40">
        <v>211.69086076999997</v>
      </c>
      <c r="J95" s="40">
        <v>211.35218988999998</v>
      </c>
      <c r="K95" s="40">
        <v>195.07863717999996</v>
      </c>
      <c r="L95" s="86">
        <v>195.07863717999996</v>
      </c>
      <c r="M95" s="40">
        <v>194.144</v>
      </c>
      <c r="N95" s="40">
        <v>163.95499999999998</v>
      </c>
      <c r="O95" s="40">
        <v>148.80499999999998</v>
      </c>
      <c r="P95" s="40">
        <v>120.102</v>
      </c>
      <c r="Q95" s="86">
        <v>120.102</v>
      </c>
      <c r="R95" s="40">
        <v>98.32963753999996</v>
      </c>
      <c r="S95" s="40">
        <v>84.54199999999999</v>
      </c>
      <c r="T95" s="40">
        <v>60.18900000000003</v>
      </c>
      <c r="U95" s="40">
        <v>147.64300000000006</v>
      </c>
      <c r="V95" s="86">
        <v>147.64300000000006</v>
      </c>
      <c r="W95" s="40">
        <v>178.974</v>
      </c>
      <c r="X95" s="40">
        <v>233.19500000000002</v>
      </c>
      <c r="Y95" s="40">
        <v>272.343</v>
      </c>
      <c r="Z95" s="40">
        <v>305.709</v>
      </c>
      <c r="AA95" s="86">
        <v>305.709</v>
      </c>
      <c r="AB95" s="40">
        <v>325.971</v>
      </c>
      <c r="AC95" s="40">
        <v>322.10599999999994</v>
      </c>
      <c r="AD95" s="40">
        <v>350.417</v>
      </c>
      <c r="AE95" s="40">
        <v>43.352999999999966</v>
      </c>
      <c r="AF95" s="86">
        <v>43.352999999999966</v>
      </c>
    </row>
    <row r="96" spans="3:32" ht="15">
      <c r="C96" s="21"/>
      <c r="D96" s="21"/>
      <c r="E96" s="24"/>
      <c r="F96" s="20"/>
      <c r="G96" s="20"/>
      <c r="H96" s="20"/>
      <c r="I96" s="21"/>
      <c r="J96" s="20"/>
      <c r="K96" s="21"/>
      <c r="L96" s="20"/>
      <c r="M96" s="21"/>
      <c r="N96" s="21"/>
      <c r="O96" s="21"/>
      <c r="P96" s="21"/>
      <c r="Q96" s="20"/>
      <c r="R96" s="21"/>
      <c r="S96" s="21"/>
      <c r="T96" s="21"/>
      <c r="U96" s="21"/>
      <c r="V96" s="20"/>
      <c r="W96" s="21"/>
      <c r="X96" s="21"/>
      <c r="Y96" s="21"/>
      <c r="Z96" s="21"/>
      <c r="AA96" s="20"/>
      <c r="AB96" s="21"/>
      <c r="AC96" s="21"/>
      <c r="AD96" s="21"/>
      <c r="AE96" s="21"/>
      <c r="AF96" s="20"/>
    </row>
    <row r="97" spans="3:32" ht="15">
      <c r="C97" s="20"/>
      <c r="D97" s="21"/>
      <c r="E97" s="21"/>
      <c r="F97" s="20"/>
      <c r="G97" s="20"/>
      <c r="H97" s="20"/>
      <c r="I97" s="21"/>
      <c r="J97" s="20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135"/>
      <c r="X97" s="135"/>
      <c r="Y97" s="135"/>
      <c r="Z97" s="20"/>
      <c r="AA97" s="20"/>
      <c r="AB97" s="135"/>
      <c r="AC97" s="135"/>
      <c r="AD97" s="135"/>
      <c r="AE97" s="135"/>
      <c r="AF97" s="20"/>
    </row>
    <row r="98" spans="3:32" ht="15">
      <c r="C98" s="20"/>
      <c r="D98" s="21"/>
      <c r="E98" s="21"/>
      <c r="F98" s="20"/>
      <c r="G98" s="20"/>
      <c r="H98" s="20"/>
      <c r="I98" s="21"/>
      <c r="J98" s="20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3:32" ht="15">
      <c r="C99" s="20"/>
      <c r="D99" s="21"/>
      <c r="E99" s="21"/>
      <c r="F99" s="20"/>
      <c r="G99" s="20"/>
      <c r="H99" s="20"/>
      <c r="I99" s="21"/>
      <c r="J99" s="20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3:32" ht="15">
      <c r="C100" s="20"/>
      <c r="D100" s="21"/>
      <c r="E100" s="21"/>
      <c r="F100" s="20"/>
      <c r="G100" s="20"/>
      <c r="H100" s="20"/>
      <c r="I100" s="21"/>
      <c r="J100" s="20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3:32" ht="15">
      <c r="C101" s="20"/>
      <c r="D101" s="21"/>
      <c r="E101" s="21"/>
      <c r="F101" s="20"/>
      <c r="G101" s="20"/>
      <c r="H101" s="20"/>
      <c r="I101" s="21"/>
      <c r="J101" s="20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3:32" ht="15">
      <c r="C102" s="20"/>
      <c r="D102" s="21"/>
      <c r="E102" s="21"/>
      <c r="F102" s="20"/>
      <c r="G102" s="20"/>
      <c r="H102" s="20"/>
      <c r="I102" s="21"/>
      <c r="J102" s="20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3:32" ht="15">
      <c r="C103" s="20"/>
      <c r="D103" s="21"/>
      <c r="E103" s="21"/>
      <c r="F103" s="20"/>
      <c r="G103" s="20"/>
      <c r="H103" s="20"/>
      <c r="I103" s="21"/>
      <c r="J103" s="20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3:32" ht="15">
      <c r="C104" s="20"/>
      <c r="D104" s="21"/>
      <c r="E104" s="21"/>
      <c r="F104" s="20"/>
      <c r="G104" s="20"/>
      <c r="H104" s="20"/>
      <c r="I104" s="21"/>
      <c r="J104" s="20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3:32" ht="15">
      <c r="C105" s="20"/>
      <c r="D105" s="21"/>
      <c r="E105" s="21"/>
      <c r="F105" s="20"/>
      <c r="G105" s="20"/>
      <c r="H105" s="20"/>
      <c r="I105" s="21"/>
      <c r="J105" s="20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3:32" ht="15">
      <c r="C106" s="20"/>
      <c r="D106" s="21"/>
      <c r="E106" s="21"/>
      <c r="F106" s="20"/>
      <c r="G106" s="20"/>
      <c r="H106" s="20"/>
      <c r="I106" s="21"/>
      <c r="J106" s="20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3:32" ht="15">
      <c r="C107" s="20"/>
      <c r="D107" s="20"/>
      <c r="E107" s="20"/>
      <c r="F107" s="20"/>
      <c r="G107" s="20"/>
      <c r="H107" s="20"/>
      <c r="I107" s="20"/>
      <c r="J107" s="20"/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3:32" ht="15">
      <c r="C108" s="20"/>
      <c r="D108" s="20"/>
      <c r="E108" s="20"/>
      <c r="F108" s="20"/>
      <c r="G108" s="20"/>
      <c r="H108" s="20"/>
      <c r="I108" s="20"/>
      <c r="J108" s="20"/>
      <c r="K108" s="2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3:32" ht="15">
      <c r="C109" s="20"/>
      <c r="D109" s="20"/>
      <c r="E109" s="20"/>
      <c r="F109" s="20"/>
      <c r="G109" s="20"/>
      <c r="H109" s="20"/>
      <c r="I109" s="20"/>
      <c r="J109" s="20"/>
      <c r="K109" s="2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ht="15">
      <c r="B110"/>
      <c r="C110" s="20"/>
      <c r="D110" s="20"/>
      <c r="E110" s="20"/>
      <c r="F110" s="20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15">
      <c r="B111"/>
      <c r="C111" s="20"/>
      <c r="D111" s="20"/>
      <c r="E111" s="20"/>
      <c r="F111" s="20"/>
      <c r="G111" s="20"/>
      <c r="H111" s="20"/>
      <c r="I111" s="20"/>
      <c r="J111" s="20"/>
      <c r="K111" s="2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ht="15">
      <c r="B112"/>
      <c r="C112" s="20"/>
      <c r="D112" s="20"/>
      <c r="E112" s="20"/>
      <c r="F112" s="20"/>
      <c r="G112" s="20"/>
      <c r="H112" s="20"/>
      <c r="I112" s="20"/>
      <c r="J112" s="20"/>
      <c r="K112" s="2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ht="15">
      <c r="B113"/>
      <c r="C113" s="20"/>
      <c r="D113" s="20"/>
      <c r="E113" s="20"/>
      <c r="F113" s="20"/>
      <c r="G113" s="20"/>
      <c r="H113" s="20"/>
      <c r="I113" s="20"/>
      <c r="J113" s="20"/>
      <c r="K113" s="2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ht="15">
      <c r="B114"/>
      <c r="C114" s="20"/>
      <c r="D114" s="20"/>
      <c r="E114" s="20"/>
      <c r="F114" s="20"/>
      <c r="G114" s="20"/>
      <c r="H114" s="20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15">
      <c r="B115"/>
      <c r="C115" s="20"/>
      <c r="D115" s="20"/>
      <c r="E115" s="20"/>
      <c r="F115" s="20"/>
      <c r="G115" s="20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ht="15">
      <c r="B116"/>
      <c r="C116" s="20"/>
      <c r="D116" s="20"/>
      <c r="E116" s="20"/>
      <c r="F116" s="20"/>
      <c r="G116" s="20"/>
      <c r="H116" s="20"/>
      <c r="I116" s="20"/>
      <c r="J116" s="20"/>
      <c r="K116" s="21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ht="15">
      <c r="B117"/>
      <c r="C117" s="20"/>
      <c r="D117" s="20"/>
      <c r="E117" s="20"/>
      <c r="F117" s="20"/>
      <c r="G117" s="20"/>
      <c r="H117" s="20"/>
      <c r="I117" s="20"/>
      <c r="J117" s="20"/>
      <c r="K117" s="21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ht="15">
      <c r="B118"/>
      <c r="C118" s="20"/>
      <c r="D118" s="20"/>
      <c r="E118" s="20"/>
      <c r="F118" s="20"/>
      <c r="G118" s="20"/>
      <c r="H118" s="20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15">
      <c r="B119"/>
      <c r="C119" s="20"/>
      <c r="D119" s="20"/>
      <c r="E119" s="20"/>
      <c r="F119" s="20"/>
      <c r="G119" s="20"/>
      <c r="H119" s="20"/>
      <c r="I119" s="20"/>
      <c r="J119" s="20"/>
      <c r="K119" s="21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ht="15">
      <c r="B120"/>
      <c r="C120" s="20"/>
      <c r="D120" s="20"/>
      <c r="E120" s="20"/>
      <c r="F120" s="20"/>
      <c r="G120" s="20"/>
      <c r="H120" s="20"/>
      <c r="I120" s="20"/>
      <c r="J120" s="20"/>
      <c r="K120" s="2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ht="15">
      <c r="B121"/>
      <c r="C121" s="20"/>
      <c r="D121" s="20"/>
      <c r="E121" s="20"/>
      <c r="F121" s="20"/>
      <c r="G121" s="20"/>
      <c r="H121" s="20"/>
      <c r="I121" s="20"/>
      <c r="J121" s="20"/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ht="15">
      <c r="B122"/>
      <c r="C122" s="20"/>
      <c r="D122" s="20"/>
      <c r="E122" s="20"/>
      <c r="F122" s="20"/>
      <c r="G122" s="20"/>
      <c r="H122" s="20"/>
      <c r="I122" s="20"/>
      <c r="J122" s="20"/>
      <c r="K122" s="21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15">
      <c r="B123"/>
      <c r="C123" s="20"/>
      <c r="D123" s="20"/>
      <c r="E123" s="20"/>
      <c r="F123" s="20"/>
      <c r="G123" s="20"/>
      <c r="H123" s="20"/>
      <c r="I123" s="20"/>
      <c r="J123" s="20"/>
      <c r="K123" s="21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ht="15">
      <c r="B124"/>
      <c r="C124" s="20"/>
      <c r="D124" s="20"/>
      <c r="E124" s="20"/>
      <c r="F124" s="20"/>
      <c r="G124" s="20"/>
      <c r="H124" s="20"/>
      <c r="I124" s="20"/>
      <c r="J124" s="20"/>
      <c r="K124" s="21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ht="15">
      <c r="B125"/>
      <c r="C125" s="20"/>
      <c r="D125" s="20"/>
      <c r="E125" s="20"/>
      <c r="F125" s="20"/>
      <c r="G125" s="20"/>
      <c r="H125" s="20"/>
      <c r="I125" s="20"/>
      <c r="J125" s="20"/>
      <c r="K125" s="21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ht="15">
      <c r="B126"/>
      <c r="C126" s="20"/>
      <c r="D126" s="20"/>
      <c r="E126" s="20"/>
      <c r="F126" s="20"/>
      <c r="G126" s="20"/>
      <c r="H126" s="20"/>
      <c r="I126" s="20"/>
      <c r="J126" s="20"/>
      <c r="K126" s="21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ht="15">
      <c r="B127"/>
      <c r="C127" s="20"/>
      <c r="D127" s="20"/>
      <c r="E127" s="20"/>
      <c r="F127" s="20"/>
      <c r="G127" s="20"/>
      <c r="H127" s="20"/>
      <c r="I127" s="20"/>
      <c r="J127" s="20"/>
      <c r="K127" s="21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ht="15">
      <c r="B128"/>
      <c r="C128" s="20"/>
      <c r="D128" s="20"/>
      <c r="E128" s="20"/>
      <c r="F128" s="20"/>
      <c r="G128" s="20"/>
      <c r="H128" s="20"/>
      <c r="I128" s="20"/>
      <c r="J128" s="20"/>
      <c r="K128" s="21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ht="15">
      <c r="B129"/>
      <c r="C129" s="20"/>
      <c r="D129" s="20"/>
      <c r="E129" s="20"/>
      <c r="F129" s="20"/>
      <c r="G129" s="20"/>
      <c r="H129" s="20"/>
      <c r="I129" s="20"/>
      <c r="J129" s="20"/>
      <c r="K129" s="21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ht="15">
      <c r="B130"/>
      <c r="C130" s="20"/>
      <c r="D130" s="20"/>
      <c r="E130" s="20"/>
      <c r="F130" s="20"/>
      <c r="G130" s="20"/>
      <c r="H130" s="20"/>
      <c r="I130" s="20"/>
      <c r="J130" s="20"/>
      <c r="K130" s="21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ht="15">
      <c r="B131"/>
      <c r="C131" s="20"/>
      <c r="D131" s="20"/>
      <c r="E131" s="20"/>
      <c r="F131" s="20"/>
      <c r="G131" s="20"/>
      <c r="H131" s="20"/>
      <c r="I131" s="20"/>
      <c r="J131" s="20"/>
      <c r="K131" s="21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ht="15">
      <c r="B132"/>
      <c r="C132" s="20"/>
      <c r="D132" s="20"/>
      <c r="E132" s="20"/>
      <c r="F132" s="20"/>
      <c r="G132" s="20"/>
      <c r="H132" s="20"/>
      <c r="I132" s="20"/>
      <c r="J132" s="20"/>
      <c r="K132" s="21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ht="15">
      <c r="B133"/>
      <c r="C133" s="20"/>
      <c r="D133" s="20"/>
      <c r="E133" s="20"/>
      <c r="F133" s="20"/>
      <c r="G133" s="20"/>
      <c r="H133" s="20"/>
      <c r="I133" s="20"/>
      <c r="J133" s="20"/>
      <c r="K133" s="2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ht="15">
      <c r="B134"/>
      <c r="C134" s="20"/>
      <c r="D134" s="20"/>
      <c r="E134" s="20"/>
      <c r="F134" s="20"/>
      <c r="G134" s="20"/>
      <c r="H134" s="20"/>
      <c r="I134" s="20"/>
      <c r="J134" s="20"/>
      <c r="K134" s="21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15">
      <c r="B135"/>
      <c r="C135" s="20"/>
      <c r="D135" s="20"/>
      <c r="E135" s="20"/>
      <c r="F135" s="20"/>
      <c r="G135" s="20"/>
      <c r="H135" s="20"/>
      <c r="I135" s="20"/>
      <c r="J135" s="20"/>
      <c r="K135" s="21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ht="15">
      <c r="B136"/>
      <c r="C136" s="20"/>
      <c r="D136" s="20"/>
      <c r="E136" s="20"/>
      <c r="F136" s="20"/>
      <c r="G136" s="20"/>
      <c r="H136" s="20"/>
      <c r="I136" s="20"/>
      <c r="J136" s="20"/>
      <c r="K136" s="2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ht="15">
      <c r="B137"/>
      <c r="C137" s="20"/>
      <c r="D137" s="20"/>
      <c r="E137" s="20"/>
      <c r="F137" s="20"/>
      <c r="G137" s="20"/>
      <c r="H137" s="20"/>
      <c r="I137" s="20"/>
      <c r="J137" s="20"/>
      <c r="K137" s="2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15">
      <c r="B138"/>
      <c r="C138" s="20"/>
      <c r="D138" s="20"/>
      <c r="E138" s="20"/>
      <c r="F138" s="20"/>
      <c r="G138" s="20"/>
      <c r="H138" s="20"/>
      <c r="I138" s="20"/>
      <c r="J138" s="20"/>
      <c r="K138" s="21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15">
      <c r="B139"/>
      <c r="C139" s="20"/>
      <c r="D139" s="20"/>
      <c r="E139" s="20"/>
      <c r="F139" s="20"/>
      <c r="G139" s="20"/>
      <c r="H139" s="20"/>
      <c r="I139" s="20"/>
      <c r="J139" s="20"/>
      <c r="K139" s="21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ht="15">
      <c r="B140"/>
      <c r="C140" s="20"/>
      <c r="D140" s="20"/>
      <c r="E140" s="20"/>
      <c r="F140" s="20"/>
      <c r="G140" s="20"/>
      <c r="H140" s="20"/>
      <c r="I140" s="20"/>
      <c r="J140" s="20"/>
      <c r="K140" s="21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ht="15">
      <c r="B141"/>
      <c r="C141" s="20"/>
      <c r="D141" s="20"/>
      <c r="E141" s="20"/>
      <c r="F141" s="20"/>
      <c r="G141" s="20"/>
      <c r="H141" s="20"/>
      <c r="I141" s="20"/>
      <c r="J141" s="20"/>
      <c r="K141" s="21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ht="15">
      <c r="B142"/>
      <c r="C142" s="20"/>
      <c r="D142" s="20"/>
      <c r="E142" s="20"/>
      <c r="F142" s="20"/>
      <c r="G142" s="20"/>
      <c r="H142" s="20"/>
      <c r="I142" s="20"/>
      <c r="J142" s="20"/>
      <c r="K142" s="21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ht="15">
      <c r="B143"/>
      <c r="C143" s="20"/>
      <c r="D143" s="20"/>
      <c r="E143" s="20"/>
      <c r="F143" s="20"/>
      <c r="G143" s="20"/>
      <c r="H143" s="20"/>
      <c r="I143" s="20"/>
      <c r="J143" s="20"/>
      <c r="K143" s="21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ht="15">
      <c r="B144"/>
      <c r="C144" s="20"/>
      <c r="D144" s="20"/>
      <c r="E144" s="20"/>
      <c r="F144" s="20"/>
      <c r="G144" s="20"/>
      <c r="H144" s="20"/>
      <c r="I144" s="20"/>
      <c r="J144" s="20"/>
      <c r="K144" s="21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ht="15">
      <c r="B145"/>
      <c r="C145" s="20"/>
      <c r="D145" s="20"/>
      <c r="E145" s="20"/>
      <c r="F145" s="20"/>
      <c r="G145" s="20"/>
      <c r="H145" s="20"/>
      <c r="I145" s="20"/>
      <c r="J145" s="20"/>
      <c r="K145" s="2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ht="15">
      <c r="B146"/>
      <c r="C146" s="20"/>
      <c r="D146" s="20"/>
      <c r="E146" s="20"/>
      <c r="F146" s="20"/>
      <c r="G146" s="20"/>
      <c r="H146" s="20"/>
      <c r="I146" s="20"/>
      <c r="J146" s="20"/>
      <c r="K146" s="2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ht="15">
      <c r="B147"/>
      <c r="C147" s="20"/>
      <c r="D147" s="20"/>
      <c r="E147" s="20"/>
      <c r="F147" s="20"/>
      <c r="G147" s="20"/>
      <c r="H147" s="20"/>
      <c r="I147" s="20"/>
      <c r="J147" s="20"/>
      <c r="K147" s="2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ht="15">
      <c r="B148"/>
      <c r="C148" s="20"/>
      <c r="D148" s="20"/>
      <c r="E148" s="20"/>
      <c r="F148" s="20"/>
      <c r="G148" s="20"/>
      <c r="H148" s="20"/>
      <c r="I148" s="20"/>
      <c r="J148" s="20"/>
      <c r="K148" s="21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ht="15">
      <c r="B149"/>
      <c r="C149" s="20"/>
      <c r="D149" s="20"/>
      <c r="E149" s="20"/>
      <c r="F149" s="20"/>
      <c r="G149" s="20"/>
      <c r="H149" s="20"/>
      <c r="I149" s="20"/>
      <c r="J149" s="20"/>
      <c r="K149" s="2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ht="15">
      <c r="B150"/>
      <c r="C150" s="20"/>
      <c r="D150" s="20"/>
      <c r="E150" s="20"/>
      <c r="F150" s="20"/>
      <c r="G150" s="20"/>
      <c r="H150" s="20"/>
      <c r="I150" s="20"/>
      <c r="J150" s="20"/>
      <c r="K150" s="21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ht="15">
      <c r="B151"/>
      <c r="C151" s="20"/>
      <c r="D151" s="20"/>
      <c r="E151" s="20"/>
      <c r="F151" s="20"/>
      <c r="G151" s="20"/>
      <c r="H151" s="20"/>
      <c r="I151" s="20"/>
      <c r="J151" s="20"/>
      <c r="K151" s="2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ht="15">
      <c r="B152"/>
      <c r="C152" s="20"/>
      <c r="D152" s="20"/>
      <c r="E152" s="20"/>
      <c r="F152" s="20"/>
      <c r="G152" s="20"/>
      <c r="H152" s="20"/>
      <c r="I152" s="20"/>
      <c r="J152" s="20"/>
      <c r="K152" s="21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ht="15">
      <c r="B153"/>
      <c r="C153" s="20"/>
      <c r="D153" s="20"/>
      <c r="E153" s="20"/>
      <c r="F153" s="20"/>
      <c r="G153" s="20"/>
      <c r="H153" s="20"/>
      <c r="I153" s="20"/>
      <c r="J153" s="20"/>
      <c r="K153" s="2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ht="15">
      <c r="B154"/>
      <c r="C154" s="20"/>
      <c r="D154" s="20"/>
      <c r="E154" s="20"/>
      <c r="F154" s="20"/>
      <c r="G154" s="20"/>
      <c r="H154" s="20"/>
      <c r="I154" s="20"/>
      <c r="J154" s="20"/>
      <c r="K154" s="2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ht="15">
      <c r="B155"/>
      <c r="C155" s="20"/>
      <c r="D155" s="20"/>
      <c r="E155" s="20"/>
      <c r="F155" s="20"/>
      <c r="G155" s="20"/>
      <c r="H155" s="20"/>
      <c r="I155" s="20"/>
      <c r="J155" s="20"/>
      <c r="K155" s="2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ht="15">
      <c r="B156"/>
      <c r="C156" s="20"/>
      <c r="D156" s="20"/>
      <c r="E156" s="20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ht="15">
      <c r="B157"/>
      <c r="C157" s="20"/>
      <c r="D157" s="20"/>
      <c r="E157" s="20"/>
      <c r="F157" s="20"/>
      <c r="G157" s="20"/>
      <c r="H157" s="20"/>
      <c r="I157" s="20"/>
      <c r="J157" s="20"/>
      <c r="K157" s="21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ht="15">
      <c r="B158"/>
      <c r="C158" s="20"/>
      <c r="D158" s="20"/>
      <c r="E158" s="20"/>
      <c r="F158" s="20"/>
      <c r="G158" s="20"/>
      <c r="H158" s="20"/>
      <c r="I158" s="20"/>
      <c r="J158" s="20"/>
      <c r="K158" s="21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ht="15">
      <c r="B159"/>
      <c r="C159" s="20"/>
      <c r="D159" s="20"/>
      <c r="E159" s="20"/>
      <c r="F159" s="20"/>
      <c r="G159" s="20"/>
      <c r="H159" s="20"/>
      <c r="I159" s="20"/>
      <c r="J159" s="20"/>
      <c r="K159" s="21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ht="15">
      <c r="B160"/>
      <c r="C160" s="20"/>
      <c r="D160" s="20"/>
      <c r="E160" s="20"/>
      <c r="F160" s="20"/>
      <c r="G160" s="20"/>
      <c r="H160" s="20"/>
      <c r="I160" s="20"/>
      <c r="J160" s="20"/>
      <c r="K160" s="21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ht="15">
      <c r="B161"/>
      <c r="C161" s="20"/>
      <c r="D161" s="20"/>
      <c r="E161" s="20"/>
      <c r="F161" s="20"/>
      <c r="G161" s="20"/>
      <c r="H161" s="20"/>
      <c r="I161" s="20"/>
      <c r="J161" s="20"/>
      <c r="K161" s="21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ht="15">
      <c r="B162"/>
      <c r="C162" s="20"/>
      <c r="D162" s="20"/>
      <c r="E162" s="20"/>
      <c r="F162" s="20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ht="15">
      <c r="B163"/>
      <c r="C163" s="20"/>
      <c r="D163" s="20"/>
      <c r="E163" s="20"/>
      <c r="F163" s="20"/>
      <c r="G163" s="20"/>
      <c r="H163" s="20"/>
      <c r="I163" s="20"/>
      <c r="J163" s="20"/>
      <c r="K163" s="21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ht="15">
      <c r="B164"/>
      <c r="C164" s="20"/>
      <c r="D164" s="20"/>
      <c r="E164" s="20"/>
      <c r="F164" s="20"/>
      <c r="G164" s="20"/>
      <c r="H164" s="20"/>
      <c r="I164" s="20"/>
      <c r="J164" s="20"/>
      <c r="K164" s="21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ht="15">
      <c r="B165"/>
      <c r="C165" s="20"/>
      <c r="D165" s="20"/>
      <c r="E165" s="20"/>
      <c r="F165" s="20"/>
      <c r="G165" s="20"/>
      <c r="H165" s="20"/>
      <c r="I165" s="20"/>
      <c r="J165" s="20"/>
      <c r="K165" s="21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:32" ht="15">
      <c r="B166"/>
      <c r="C166" s="20"/>
      <c r="D166" s="20"/>
      <c r="E166" s="20"/>
      <c r="F166" s="20"/>
      <c r="G166" s="20"/>
      <c r="H166" s="20"/>
      <c r="I166" s="20"/>
      <c r="J166" s="20"/>
      <c r="K166" s="21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:32" ht="15">
      <c r="B167"/>
      <c r="C167" s="20"/>
      <c r="D167" s="20"/>
      <c r="E167" s="20"/>
      <c r="F167" s="20"/>
      <c r="G167" s="20"/>
      <c r="H167" s="20"/>
      <c r="I167" s="20"/>
      <c r="J167" s="20"/>
      <c r="K167" s="21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:32" ht="15">
      <c r="B168"/>
      <c r="C168" s="20"/>
      <c r="D168" s="20"/>
      <c r="E168" s="20"/>
      <c r="F168" s="20"/>
      <c r="G168" s="20"/>
      <c r="H168" s="20"/>
      <c r="I168" s="20"/>
      <c r="J168" s="20"/>
      <c r="K168" s="21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:32" ht="15">
      <c r="B169"/>
      <c r="C169" s="20"/>
      <c r="D169" s="20"/>
      <c r="E169" s="20"/>
      <c r="F169" s="20"/>
      <c r="G169" s="20"/>
      <c r="H169" s="20"/>
      <c r="I169" s="20"/>
      <c r="J169" s="20"/>
      <c r="K169" s="2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:32" ht="15">
      <c r="B170"/>
      <c r="C170" s="20"/>
      <c r="D170" s="20"/>
      <c r="E170" s="20"/>
      <c r="F170" s="20"/>
      <c r="G170" s="20"/>
      <c r="H170" s="20"/>
      <c r="I170" s="20"/>
      <c r="J170" s="20"/>
      <c r="K170" s="21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:32" ht="15">
      <c r="B171"/>
      <c r="C171" s="20"/>
      <c r="D171" s="20"/>
      <c r="E171" s="20"/>
      <c r="F171" s="20"/>
      <c r="G171" s="20"/>
      <c r="H171" s="20"/>
      <c r="I171" s="20"/>
      <c r="J171" s="20"/>
      <c r="K171" s="21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:32" ht="15">
      <c r="B172"/>
      <c r="C172" s="20"/>
      <c r="D172" s="20"/>
      <c r="E172" s="20"/>
      <c r="F172" s="20"/>
      <c r="G172" s="20"/>
      <c r="H172" s="20"/>
      <c r="I172" s="20"/>
      <c r="J172" s="20"/>
      <c r="K172" s="21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:32" ht="15">
      <c r="B173"/>
      <c r="C173" s="20"/>
      <c r="D173" s="20"/>
      <c r="E173" s="20"/>
      <c r="F173" s="20"/>
      <c r="G173" s="20"/>
      <c r="H173" s="20"/>
      <c r="I173" s="20"/>
      <c r="J173" s="20"/>
      <c r="K173" s="21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:32" ht="15">
      <c r="B174"/>
      <c r="C174" s="20"/>
      <c r="D174" s="20"/>
      <c r="E174" s="20"/>
      <c r="F174" s="20"/>
      <c r="G174" s="20"/>
      <c r="H174" s="20"/>
      <c r="I174" s="20"/>
      <c r="J174" s="20"/>
      <c r="K174" s="21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:32" ht="15">
      <c r="B175"/>
      <c r="C175" s="20"/>
      <c r="D175" s="20"/>
      <c r="E175" s="20"/>
      <c r="F175" s="20"/>
      <c r="G175" s="20"/>
      <c r="H175" s="20"/>
      <c r="I175" s="20"/>
      <c r="J175" s="20"/>
      <c r="K175" s="21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:32" ht="15">
      <c r="B176"/>
      <c r="C176" s="20"/>
      <c r="D176" s="20"/>
      <c r="E176" s="20"/>
      <c r="F176" s="20"/>
      <c r="G176" s="20"/>
      <c r="H176" s="20"/>
      <c r="I176" s="20"/>
      <c r="J176" s="20"/>
      <c r="K176" s="21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:32" ht="15">
      <c r="B177"/>
      <c r="C177" s="20"/>
      <c r="D177" s="20"/>
      <c r="E177" s="20"/>
      <c r="F177" s="20"/>
      <c r="G177" s="20"/>
      <c r="H177" s="20"/>
      <c r="I177" s="20"/>
      <c r="J177" s="20"/>
      <c r="K177" s="21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:32" ht="15">
      <c r="B178"/>
      <c r="C178" s="20"/>
      <c r="D178" s="20"/>
      <c r="E178" s="20"/>
      <c r="F178" s="20"/>
      <c r="G178" s="20"/>
      <c r="H178" s="20"/>
      <c r="I178" s="20"/>
      <c r="J178" s="20"/>
      <c r="K178" s="21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:32" ht="15">
      <c r="B179"/>
      <c r="C179" s="20"/>
      <c r="D179" s="20"/>
      <c r="E179" s="20"/>
      <c r="F179" s="20"/>
      <c r="G179" s="20"/>
      <c r="H179" s="20"/>
      <c r="I179" s="20"/>
      <c r="J179" s="20"/>
      <c r="K179" s="21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2:32" ht="15">
      <c r="B180"/>
      <c r="C180" s="20"/>
      <c r="D180" s="20"/>
      <c r="E180" s="20"/>
      <c r="F180" s="20"/>
      <c r="G180" s="20"/>
      <c r="H180" s="20"/>
      <c r="I180" s="20"/>
      <c r="J180" s="20"/>
      <c r="K180" s="21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2:32" ht="15">
      <c r="B181"/>
      <c r="C181" s="20"/>
      <c r="D181" s="20"/>
      <c r="E181" s="20"/>
      <c r="F181" s="20"/>
      <c r="G181" s="20"/>
      <c r="H181" s="20"/>
      <c r="I181" s="20"/>
      <c r="J181" s="20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2:32" ht="15">
      <c r="B182"/>
      <c r="C182" s="20"/>
      <c r="D182" s="20"/>
      <c r="E182" s="20"/>
      <c r="F182" s="20"/>
      <c r="G182" s="20"/>
      <c r="H182" s="20"/>
      <c r="I182" s="20"/>
      <c r="J182" s="20"/>
      <c r="K182" s="21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2:32" ht="15">
      <c r="B183"/>
      <c r="C183" s="20"/>
      <c r="D183" s="20"/>
      <c r="E183" s="20"/>
      <c r="F183" s="20"/>
      <c r="G183" s="20"/>
      <c r="H183" s="20"/>
      <c r="I183" s="20"/>
      <c r="J183" s="20"/>
      <c r="K183" s="21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2:32" ht="15">
      <c r="B184"/>
      <c r="C184" s="20"/>
      <c r="D184" s="20"/>
      <c r="E184" s="20"/>
      <c r="F184" s="20"/>
      <c r="G184" s="20"/>
      <c r="H184" s="20"/>
      <c r="I184" s="20"/>
      <c r="J184" s="20"/>
      <c r="K184" s="2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2:32" ht="15">
      <c r="B185"/>
      <c r="C185" s="20"/>
      <c r="D185" s="20"/>
      <c r="E185" s="20"/>
      <c r="F185" s="20"/>
      <c r="G185" s="20"/>
      <c r="H185" s="20"/>
      <c r="I185" s="20"/>
      <c r="J185" s="20"/>
      <c r="K185" s="2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:32" ht="15">
      <c r="B186"/>
      <c r="C186" s="20"/>
      <c r="D186" s="20"/>
      <c r="E186" s="20"/>
      <c r="F186" s="20"/>
      <c r="G186" s="20"/>
      <c r="H186" s="20"/>
      <c r="I186" s="20"/>
      <c r="J186" s="20"/>
      <c r="K186" s="21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2:32" ht="15">
      <c r="B187"/>
      <c r="C187" s="20"/>
      <c r="D187" s="20"/>
      <c r="E187" s="20"/>
      <c r="F187" s="20"/>
      <c r="G187" s="20"/>
      <c r="H187" s="20"/>
      <c r="I187" s="20"/>
      <c r="J187" s="20"/>
      <c r="K187" s="21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2:32" ht="15">
      <c r="B188"/>
      <c r="C188" s="20"/>
      <c r="D188" s="20"/>
      <c r="E188" s="20"/>
      <c r="F188" s="20"/>
      <c r="G188" s="20"/>
      <c r="H188" s="20"/>
      <c r="I188" s="20"/>
      <c r="J188" s="20"/>
      <c r="K188" s="21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2:32" ht="15">
      <c r="B189"/>
      <c r="C189" s="20"/>
      <c r="D189" s="20"/>
      <c r="E189" s="20"/>
      <c r="F189" s="20"/>
      <c r="G189" s="20"/>
      <c r="H189" s="20"/>
      <c r="I189" s="20"/>
      <c r="J189" s="20"/>
      <c r="K189" s="21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2:32" ht="15">
      <c r="B190"/>
      <c r="C190" s="20"/>
      <c r="D190" s="20"/>
      <c r="E190" s="20"/>
      <c r="F190" s="20"/>
      <c r="G190" s="20"/>
      <c r="H190" s="20"/>
      <c r="I190" s="20"/>
      <c r="J190" s="20"/>
      <c r="K190" s="2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2:32" ht="15">
      <c r="B191"/>
      <c r="C191" s="20"/>
      <c r="D191" s="20"/>
      <c r="E191" s="20"/>
      <c r="F191" s="20"/>
      <c r="G191" s="20"/>
      <c r="H191" s="20"/>
      <c r="I191" s="20"/>
      <c r="J191" s="20"/>
      <c r="K191" s="2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2:32" ht="15">
      <c r="B192"/>
      <c r="C192" s="20"/>
      <c r="D192" s="20"/>
      <c r="E192" s="20"/>
      <c r="F192" s="20"/>
      <c r="G192" s="20"/>
      <c r="H192" s="20"/>
      <c r="I192" s="20"/>
      <c r="J192" s="20"/>
      <c r="K192" s="2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2:32" ht="15">
      <c r="B193"/>
      <c r="C193" s="20"/>
      <c r="D193" s="20"/>
      <c r="E193" s="20"/>
      <c r="F193" s="20"/>
      <c r="G193" s="20"/>
      <c r="H193" s="20"/>
      <c r="I193" s="20"/>
      <c r="J193" s="20"/>
      <c r="K193" s="21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 spans="2:32" ht="15">
      <c r="B194"/>
      <c r="C194" s="20"/>
      <c r="D194" s="20"/>
      <c r="E194" s="20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 spans="2:32" ht="15">
      <c r="B195"/>
      <c r="C195" s="20"/>
      <c r="D195" s="20"/>
      <c r="E195" s="20"/>
      <c r="F195" s="20"/>
      <c r="G195" s="20"/>
      <c r="H195" s="20"/>
      <c r="I195" s="20"/>
      <c r="J195" s="20"/>
      <c r="K195" s="21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 spans="2:32" ht="15">
      <c r="B196"/>
      <c r="C196" s="20"/>
      <c r="D196" s="20"/>
      <c r="E196" s="20"/>
      <c r="F196" s="20"/>
      <c r="G196" s="20"/>
      <c r="H196" s="20"/>
      <c r="I196" s="20"/>
      <c r="J196" s="20"/>
      <c r="K196" s="21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2:32" ht="15">
      <c r="B197"/>
      <c r="C197" s="20"/>
      <c r="D197" s="20"/>
      <c r="E197" s="20"/>
      <c r="F197" s="20"/>
      <c r="G197" s="20"/>
      <c r="H197" s="20"/>
      <c r="I197" s="20"/>
      <c r="J197" s="20"/>
      <c r="K197" s="21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2:32" ht="15">
      <c r="B198"/>
      <c r="C198" s="20"/>
      <c r="D198" s="20"/>
      <c r="E198" s="20"/>
      <c r="F198" s="20"/>
      <c r="G198" s="20"/>
      <c r="H198" s="20"/>
      <c r="I198" s="20"/>
      <c r="J198" s="20"/>
      <c r="K198" s="21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2:32" ht="15">
      <c r="B199"/>
      <c r="C199" s="20"/>
      <c r="D199" s="20"/>
      <c r="E199" s="20"/>
      <c r="F199" s="20"/>
      <c r="G199" s="20"/>
      <c r="H199" s="20"/>
      <c r="I199" s="20"/>
      <c r="J199" s="20"/>
      <c r="K199" s="21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2:32" ht="15">
      <c r="B200"/>
      <c r="C200" s="20"/>
      <c r="D200" s="20"/>
      <c r="E200" s="20"/>
      <c r="F200" s="20"/>
      <c r="G200" s="20"/>
      <c r="H200" s="20"/>
      <c r="I200" s="20"/>
      <c r="J200" s="20"/>
      <c r="K200" s="21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 spans="2:32" ht="15">
      <c r="B201"/>
      <c r="C201" s="20"/>
      <c r="D201" s="20"/>
      <c r="E201" s="20"/>
      <c r="F201" s="20"/>
      <c r="G201" s="20"/>
      <c r="H201" s="20"/>
      <c r="I201" s="20"/>
      <c r="J201" s="20"/>
      <c r="K201" s="21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 spans="2:32" ht="15">
      <c r="B202"/>
      <c r="C202" s="20"/>
      <c r="D202" s="20"/>
      <c r="E202" s="20"/>
      <c r="F202" s="20"/>
      <c r="G202" s="20"/>
      <c r="H202" s="20"/>
      <c r="I202" s="20"/>
      <c r="J202" s="20"/>
      <c r="K202" s="21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 spans="2:32" ht="15">
      <c r="B203"/>
      <c r="C203" s="20"/>
      <c r="D203" s="20"/>
      <c r="E203" s="20"/>
      <c r="F203" s="20"/>
      <c r="G203" s="20"/>
      <c r="H203" s="20"/>
      <c r="I203" s="20"/>
      <c r="J203" s="20"/>
      <c r="K203" s="2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 spans="2:32" ht="15">
      <c r="B204"/>
      <c r="C204" s="20"/>
      <c r="D204" s="20"/>
      <c r="E204" s="20"/>
      <c r="F204" s="20"/>
      <c r="G204" s="20"/>
      <c r="H204" s="20"/>
      <c r="I204" s="20"/>
      <c r="J204" s="20"/>
      <c r="K204" s="21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 spans="2:32" ht="15">
      <c r="B205"/>
      <c r="C205" s="20"/>
      <c r="D205" s="20"/>
      <c r="E205" s="20"/>
      <c r="F205" s="20"/>
      <c r="G205" s="20"/>
      <c r="H205" s="20"/>
      <c r="I205" s="20"/>
      <c r="J205" s="20"/>
      <c r="K205" s="21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 spans="2:32" ht="15">
      <c r="B206"/>
      <c r="C206" s="20"/>
      <c r="D206" s="20"/>
      <c r="E206" s="20"/>
      <c r="F206" s="20"/>
      <c r="G206" s="20"/>
      <c r="H206" s="20"/>
      <c r="I206" s="20"/>
      <c r="J206" s="20"/>
      <c r="K206" s="2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 spans="2:32" ht="15">
      <c r="B207"/>
      <c r="C207" s="20"/>
      <c r="D207" s="20"/>
      <c r="E207" s="20"/>
      <c r="F207" s="20"/>
      <c r="G207" s="20"/>
      <c r="H207" s="20"/>
      <c r="I207" s="20"/>
      <c r="J207" s="20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 spans="2:32" ht="15">
      <c r="B208"/>
      <c r="C208" s="20"/>
      <c r="D208" s="20"/>
      <c r="E208" s="20"/>
      <c r="F208" s="20"/>
      <c r="G208" s="20"/>
      <c r="H208" s="20"/>
      <c r="I208" s="20"/>
      <c r="J208" s="20"/>
      <c r="K208" s="2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 spans="2:32" ht="15">
      <c r="B209"/>
      <c r="C209" s="20"/>
      <c r="D209" s="20"/>
      <c r="E209" s="20"/>
      <c r="F209" s="20"/>
      <c r="G209" s="20"/>
      <c r="H209" s="20"/>
      <c r="I209" s="20"/>
      <c r="J209" s="20"/>
      <c r="K209" s="21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 spans="2:32" ht="15">
      <c r="B210"/>
      <c r="C210" s="20"/>
      <c r="D210" s="20"/>
      <c r="E210" s="20"/>
      <c r="F210" s="20"/>
      <c r="G210" s="20"/>
      <c r="H210" s="20"/>
      <c r="I210" s="20"/>
      <c r="J210" s="20"/>
      <c r="K210" s="21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2:32" ht="15">
      <c r="B211"/>
      <c r="C211" s="20"/>
      <c r="D211" s="20"/>
      <c r="E211" s="20"/>
      <c r="F211" s="20"/>
      <c r="G211" s="20"/>
      <c r="H211" s="20"/>
      <c r="I211" s="20"/>
      <c r="J211" s="20"/>
      <c r="K211" s="21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2:32" ht="15">
      <c r="B212"/>
      <c r="C212" s="20"/>
      <c r="D212" s="20"/>
      <c r="E212" s="20"/>
      <c r="F212" s="20"/>
      <c r="G212" s="20"/>
      <c r="H212" s="20"/>
      <c r="I212" s="20"/>
      <c r="J212" s="20"/>
      <c r="K212" s="2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2:32" ht="15">
      <c r="B213"/>
      <c r="C213" s="20"/>
      <c r="D213" s="20"/>
      <c r="E213" s="20"/>
      <c r="F213" s="20"/>
      <c r="G213" s="20"/>
      <c r="H213" s="20"/>
      <c r="I213" s="20"/>
      <c r="J213" s="20"/>
      <c r="K213" s="2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2:32" ht="15">
      <c r="B214"/>
      <c r="C214" s="20"/>
      <c r="D214" s="20"/>
      <c r="E214" s="20"/>
      <c r="F214" s="20"/>
      <c r="G214" s="20"/>
      <c r="H214" s="20"/>
      <c r="I214" s="20"/>
      <c r="J214" s="20"/>
      <c r="K214" s="21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2:32" ht="15">
      <c r="B215"/>
      <c r="C215" s="20"/>
      <c r="D215" s="20"/>
      <c r="E215" s="20"/>
      <c r="F215" s="20"/>
      <c r="G215" s="20"/>
      <c r="H215" s="20"/>
      <c r="I215" s="20"/>
      <c r="J215" s="20"/>
      <c r="K215" s="2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2:32" ht="15">
      <c r="B216"/>
      <c r="C216" s="20"/>
      <c r="D216" s="20"/>
      <c r="E216" s="20"/>
      <c r="F216" s="20"/>
      <c r="G216" s="20"/>
      <c r="H216" s="20"/>
      <c r="I216" s="20"/>
      <c r="J216" s="20"/>
      <c r="K216" s="2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 spans="2:32" ht="15">
      <c r="B217"/>
      <c r="C217" s="20"/>
      <c r="D217" s="20"/>
      <c r="E217" s="20"/>
      <c r="F217" s="20"/>
      <c r="G217" s="20"/>
      <c r="H217" s="20"/>
      <c r="I217" s="20"/>
      <c r="J217" s="20"/>
      <c r="K217" s="2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 spans="2:32" ht="15">
      <c r="B218"/>
      <c r="C218" s="20"/>
      <c r="D218" s="20"/>
      <c r="E218" s="20"/>
      <c r="F218" s="20"/>
      <c r="G218" s="20"/>
      <c r="H218" s="20"/>
      <c r="I218" s="20"/>
      <c r="J218" s="20"/>
      <c r="K218" s="21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 spans="2:32" ht="15">
      <c r="B219"/>
      <c r="C219" s="20"/>
      <c r="D219" s="20"/>
      <c r="E219" s="20"/>
      <c r="F219" s="20"/>
      <c r="G219" s="20"/>
      <c r="H219" s="20"/>
      <c r="I219" s="20"/>
      <c r="J219" s="20"/>
      <c r="K219" s="21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 spans="2:32" ht="15">
      <c r="B220"/>
      <c r="C220" s="20"/>
      <c r="D220" s="20"/>
      <c r="E220" s="20"/>
      <c r="F220" s="20"/>
      <c r="G220" s="20"/>
      <c r="H220" s="20"/>
      <c r="I220" s="20"/>
      <c r="J220" s="20"/>
      <c r="K220" s="2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 spans="2:32" ht="15">
      <c r="B221"/>
      <c r="C221" s="20"/>
      <c r="D221" s="20"/>
      <c r="E221" s="20"/>
      <c r="F221" s="20"/>
      <c r="G221" s="20"/>
      <c r="H221" s="20"/>
      <c r="I221" s="20"/>
      <c r="J221" s="20"/>
      <c r="K221" s="21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2:32" ht="15">
      <c r="B222"/>
      <c r="C222" s="20"/>
      <c r="D222" s="20"/>
      <c r="E222" s="20"/>
      <c r="F222" s="20"/>
      <c r="G222" s="20"/>
      <c r="H222" s="20"/>
      <c r="I222" s="20"/>
      <c r="J222" s="20"/>
      <c r="K222" s="21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 spans="2:32" ht="15">
      <c r="B223"/>
      <c r="C223" s="20"/>
      <c r="D223" s="20"/>
      <c r="E223" s="20"/>
      <c r="F223" s="20"/>
      <c r="G223" s="20"/>
      <c r="H223" s="20"/>
      <c r="I223" s="20"/>
      <c r="J223" s="20"/>
      <c r="K223" s="21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 spans="2:32" ht="15">
      <c r="B224"/>
      <c r="C224" s="20"/>
      <c r="D224" s="20"/>
      <c r="E224" s="20"/>
      <c r="F224" s="20"/>
      <c r="G224" s="20"/>
      <c r="H224" s="20"/>
      <c r="I224" s="20"/>
      <c r="J224" s="20"/>
      <c r="K224" s="2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 spans="2:32" ht="15">
      <c r="B225"/>
      <c r="C225" s="20"/>
      <c r="D225" s="20"/>
      <c r="E225" s="20"/>
      <c r="F225" s="20"/>
      <c r="G225" s="20"/>
      <c r="H225" s="20"/>
      <c r="I225" s="20"/>
      <c r="J225" s="20"/>
      <c r="K225" s="21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 spans="2:32" ht="15">
      <c r="B226"/>
      <c r="C226" s="20"/>
      <c r="D226" s="20"/>
      <c r="E226" s="20"/>
      <c r="F226" s="20"/>
      <c r="G226" s="20"/>
      <c r="H226" s="20"/>
      <c r="I226" s="20"/>
      <c r="J226" s="20"/>
      <c r="K226" s="21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 spans="2:32" ht="15">
      <c r="B227"/>
      <c r="C227" s="20"/>
      <c r="D227" s="20"/>
      <c r="E227" s="20"/>
      <c r="F227" s="20"/>
      <c r="G227" s="20"/>
      <c r="H227" s="20"/>
      <c r="I227" s="20"/>
      <c r="J227" s="20"/>
      <c r="K227" s="2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2:32" ht="15">
      <c r="B228"/>
      <c r="C228" s="20"/>
      <c r="D228" s="20"/>
      <c r="E228" s="20"/>
      <c r="F228" s="20"/>
      <c r="G228" s="20"/>
      <c r="H228" s="20"/>
      <c r="I228" s="20"/>
      <c r="J228" s="20"/>
      <c r="K228" s="21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2:32" ht="15">
      <c r="B229"/>
      <c r="C229" s="20"/>
      <c r="D229" s="20"/>
      <c r="E229" s="20"/>
      <c r="F229" s="20"/>
      <c r="G229" s="20"/>
      <c r="H229" s="20"/>
      <c r="I229" s="20"/>
      <c r="J229" s="20"/>
      <c r="K229" s="21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2:32" ht="15">
      <c r="B230"/>
      <c r="C230" s="20"/>
      <c r="D230" s="20"/>
      <c r="E230" s="20"/>
      <c r="F230" s="20"/>
      <c r="G230" s="20"/>
      <c r="H230" s="20"/>
      <c r="I230" s="20"/>
      <c r="J230" s="20"/>
      <c r="K230" s="2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2:32" ht="15">
      <c r="B231"/>
      <c r="C231" s="20"/>
      <c r="D231" s="20"/>
      <c r="E231" s="20"/>
      <c r="F231" s="20"/>
      <c r="G231" s="20"/>
      <c r="H231" s="20"/>
      <c r="I231" s="20"/>
      <c r="J231" s="20"/>
      <c r="K231" s="21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2:32" ht="15">
      <c r="B232"/>
      <c r="C232" s="20"/>
      <c r="D232" s="20"/>
      <c r="E232" s="20"/>
      <c r="F232" s="20"/>
      <c r="G232" s="20"/>
      <c r="H232" s="20"/>
      <c r="I232" s="20"/>
      <c r="J232" s="20"/>
      <c r="K232" s="21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</row>
    <row r="233" spans="2:32" ht="15">
      <c r="B233"/>
      <c r="C233" s="20"/>
      <c r="D233" s="20"/>
      <c r="E233" s="20"/>
      <c r="F233" s="20"/>
      <c r="G233" s="20"/>
      <c r="H233" s="20"/>
      <c r="I233" s="20"/>
      <c r="J233" s="20"/>
      <c r="K233" s="21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2:32" ht="15">
      <c r="B234"/>
      <c r="C234" s="20"/>
      <c r="D234" s="20"/>
      <c r="E234" s="20"/>
      <c r="F234" s="20"/>
      <c r="G234" s="20"/>
      <c r="H234" s="20"/>
      <c r="I234" s="20"/>
      <c r="J234" s="20"/>
      <c r="K234" s="21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</row>
    <row r="235" spans="2:32" ht="15">
      <c r="B235"/>
      <c r="C235" s="20"/>
      <c r="D235" s="20"/>
      <c r="E235" s="20"/>
      <c r="F235" s="20"/>
      <c r="G235" s="20"/>
      <c r="H235" s="20"/>
      <c r="I235" s="20"/>
      <c r="J235" s="20"/>
      <c r="K235" s="21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2:32" ht="15">
      <c r="B236"/>
      <c r="C236" s="20"/>
      <c r="D236" s="20"/>
      <c r="E236" s="20"/>
      <c r="F236" s="20"/>
      <c r="G236" s="20"/>
      <c r="H236" s="20"/>
      <c r="I236" s="20"/>
      <c r="J236" s="20"/>
      <c r="K236" s="21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2:32" ht="15">
      <c r="B237"/>
      <c r="C237" s="20"/>
      <c r="D237" s="20"/>
      <c r="E237" s="20"/>
      <c r="F237" s="20"/>
      <c r="G237" s="20"/>
      <c r="H237" s="20"/>
      <c r="I237" s="20"/>
      <c r="J237" s="20"/>
      <c r="K237" s="21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2:32" ht="15">
      <c r="B238"/>
      <c r="C238" s="20"/>
      <c r="D238" s="20"/>
      <c r="E238" s="20"/>
      <c r="F238" s="20"/>
      <c r="G238" s="20"/>
      <c r="H238" s="20"/>
      <c r="I238" s="20"/>
      <c r="J238" s="20"/>
      <c r="K238" s="21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2:32" ht="15">
      <c r="B239"/>
      <c r="C239" s="20"/>
      <c r="D239" s="20"/>
      <c r="E239" s="20"/>
      <c r="F239" s="20"/>
      <c r="G239" s="20"/>
      <c r="H239" s="20"/>
      <c r="I239" s="20"/>
      <c r="J239" s="20"/>
      <c r="K239" s="21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2:32" ht="15">
      <c r="B240"/>
      <c r="C240" s="20"/>
      <c r="D240" s="20"/>
      <c r="E240" s="20"/>
      <c r="F240" s="20"/>
      <c r="G240" s="20"/>
      <c r="H240" s="20"/>
      <c r="I240" s="20"/>
      <c r="J240" s="20"/>
      <c r="K240" s="21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2:32" ht="15">
      <c r="B241"/>
      <c r="C241" s="20"/>
      <c r="D241" s="20"/>
      <c r="E241" s="20"/>
      <c r="F241" s="20"/>
      <c r="G241" s="20"/>
      <c r="H241" s="20"/>
      <c r="I241" s="20"/>
      <c r="J241" s="20"/>
      <c r="K241" s="21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2:32" ht="15">
      <c r="B242"/>
      <c r="C242" s="20"/>
      <c r="D242" s="20"/>
      <c r="E242" s="20"/>
      <c r="F242" s="20"/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2:32" ht="15">
      <c r="B243"/>
      <c r="C243" s="20"/>
      <c r="D243" s="20"/>
      <c r="E243" s="20"/>
      <c r="F243" s="20"/>
      <c r="G243" s="20"/>
      <c r="H243" s="20"/>
      <c r="I243" s="20"/>
      <c r="J243" s="20"/>
      <c r="K243" s="21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2:32" ht="15">
      <c r="B244"/>
      <c r="C244" s="20"/>
      <c r="D244" s="20"/>
      <c r="E244" s="20"/>
      <c r="F244" s="20"/>
      <c r="G244" s="20"/>
      <c r="H244" s="20"/>
      <c r="I244" s="20"/>
      <c r="J244" s="20"/>
      <c r="K244" s="21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2:32" ht="15">
      <c r="B245"/>
      <c r="C245" s="20"/>
      <c r="D245" s="20"/>
      <c r="E245" s="20"/>
      <c r="F245" s="20"/>
      <c r="G245" s="20"/>
      <c r="H245" s="20"/>
      <c r="I245" s="20"/>
      <c r="J245" s="20"/>
      <c r="K245" s="21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2:32" ht="15">
      <c r="B246"/>
      <c r="C246" s="20"/>
      <c r="D246" s="20"/>
      <c r="E246" s="20"/>
      <c r="F246" s="20"/>
      <c r="G246" s="20"/>
      <c r="H246" s="20"/>
      <c r="I246" s="20"/>
      <c r="J246" s="20"/>
      <c r="K246" s="21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2:32" ht="15">
      <c r="B247"/>
      <c r="C247" s="20"/>
      <c r="D247" s="20"/>
      <c r="E247" s="20"/>
      <c r="F247" s="20"/>
      <c r="G247" s="20"/>
      <c r="H247" s="20"/>
      <c r="I247" s="20"/>
      <c r="J247" s="20"/>
      <c r="K247" s="21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2:32" ht="15">
      <c r="B248"/>
      <c r="C248" s="20"/>
      <c r="D248" s="20"/>
      <c r="E248" s="20"/>
      <c r="F248" s="20"/>
      <c r="G248" s="20"/>
      <c r="H248" s="20"/>
      <c r="I248" s="20"/>
      <c r="J248" s="20"/>
      <c r="K248" s="21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2:32" ht="15">
      <c r="B249"/>
      <c r="C249" s="20"/>
      <c r="D249" s="20"/>
      <c r="E249" s="20"/>
      <c r="F249" s="20"/>
      <c r="G249" s="20"/>
      <c r="H249" s="20"/>
      <c r="I249" s="20"/>
      <c r="J249" s="20"/>
      <c r="K249" s="21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2:32" ht="15">
      <c r="B250"/>
      <c r="C250" s="20"/>
      <c r="D250" s="20"/>
      <c r="E250" s="20"/>
      <c r="F250" s="20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2:32" ht="15">
      <c r="B251"/>
      <c r="C251" s="20"/>
      <c r="D251" s="20"/>
      <c r="E251" s="20"/>
      <c r="F251" s="20"/>
      <c r="G251" s="20"/>
      <c r="H251" s="20"/>
      <c r="I251" s="20"/>
      <c r="J251" s="20"/>
      <c r="K251" s="21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2:32" ht="15">
      <c r="B252"/>
      <c r="C252" s="20"/>
      <c r="D252" s="20"/>
      <c r="E252" s="20"/>
      <c r="F252" s="20"/>
      <c r="G252" s="20"/>
      <c r="H252" s="20"/>
      <c r="I252" s="20"/>
      <c r="J252" s="20"/>
      <c r="K252" s="21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2:32" ht="15">
      <c r="B253"/>
      <c r="C253" s="20"/>
      <c r="D253" s="20"/>
      <c r="E253" s="20"/>
      <c r="F253" s="20"/>
      <c r="G253" s="20"/>
      <c r="H253" s="20"/>
      <c r="I253" s="20"/>
      <c r="J253" s="20"/>
      <c r="K253" s="21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2:32" ht="15">
      <c r="B254"/>
      <c r="C254" s="20"/>
      <c r="D254" s="20"/>
      <c r="E254" s="20"/>
      <c r="F254" s="20"/>
      <c r="G254" s="20"/>
      <c r="H254" s="20"/>
      <c r="I254" s="20"/>
      <c r="J254" s="20"/>
      <c r="K254" s="21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2:32" ht="15">
      <c r="B255"/>
      <c r="C255" s="20"/>
      <c r="D255" s="20"/>
      <c r="E255" s="20"/>
      <c r="F255" s="20"/>
      <c r="G255" s="20"/>
      <c r="H255" s="20"/>
      <c r="I255" s="20"/>
      <c r="J255" s="20"/>
      <c r="K255" s="21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2:32" ht="15">
      <c r="B256"/>
      <c r="C256" s="20"/>
      <c r="D256" s="20"/>
      <c r="E256" s="20"/>
      <c r="F256" s="20"/>
      <c r="G256" s="20"/>
      <c r="H256" s="20"/>
      <c r="I256" s="20"/>
      <c r="J256" s="20"/>
      <c r="K256" s="2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2:32" ht="15">
      <c r="B257"/>
      <c r="C257" s="20"/>
      <c r="D257" s="20"/>
      <c r="E257" s="20"/>
      <c r="F257" s="20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2:32" ht="15">
      <c r="B258"/>
      <c r="C258" s="20"/>
      <c r="D258" s="20"/>
      <c r="E258" s="20"/>
      <c r="F258" s="20"/>
      <c r="G258" s="20"/>
      <c r="H258" s="20"/>
      <c r="I258" s="20"/>
      <c r="J258" s="20"/>
      <c r="K258" s="2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2:32" ht="15">
      <c r="B259"/>
      <c r="C259" s="20"/>
      <c r="D259" s="20"/>
      <c r="E259" s="20"/>
      <c r="F259" s="20"/>
      <c r="G259" s="20"/>
      <c r="H259" s="20"/>
      <c r="I259" s="20"/>
      <c r="J259" s="20"/>
      <c r="K259" s="21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2:32" ht="15">
      <c r="B260"/>
      <c r="C260" s="20"/>
      <c r="D260" s="20"/>
      <c r="E260" s="20"/>
      <c r="F260" s="20"/>
      <c r="G260" s="20"/>
      <c r="H260" s="20"/>
      <c r="I260" s="20"/>
      <c r="J260" s="20"/>
      <c r="K260" s="21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2:32" ht="15">
      <c r="B261"/>
      <c r="C261" s="20"/>
      <c r="D261" s="20"/>
      <c r="E261" s="20"/>
      <c r="F261" s="20"/>
      <c r="G261" s="20"/>
      <c r="H261" s="20"/>
      <c r="I261" s="20"/>
      <c r="J261" s="20"/>
      <c r="K261" s="2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2:32" ht="15">
      <c r="B262"/>
      <c r="C262" s="20"/>
      <c r="D262" s="20"/>
      <c r="E262" s="20"/>
      <c r="F262" s="20"/>
      <c r="G262" s="20"/>
      <c r="H262" s="20"/>
      <c r="I262" s="20"/>
      <c r="J262" s="20"/>
      <c r="K262" s="21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2:32" ht="15">
      <c r="B263"/>
      <c r="C263" s="20"/>
      <c r="D263" s="20"/>
      <c r="E263" s="20"/>
      <c r="F263" s="20"/>
      <c r="G263" s="20"/>
      <c r="H263" s="20"/>
      <c r="I263" s="20"/>
      <c r="J263" s="20"/>
      <c r="K263" s="21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2:32" ht="15">
      <c r="B264"/>
      <c r="C264" s="20"/>
      <c r="D264" s="20"/>
      <c r="E264" s="20"/>
      <c r="F264" s="20"/>
      <c r="G264" s="20"/>
      <c r="H264" s="20"/>
      <c r="I264" s="20"/>
      <c r="J264" s="20"/>
      <c r="K264" s="21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2:32" ht="15">
      <c r="B265"/>
      <c r="C265" s="20"/>
      <c r="D265" s="20"/>
      <c r="E265" s="20"/>
      <c r="F265" s="20"/>
      <c r="G265" s="20"/>
      <c r="H265" s="20"/>
      <c r="I265" s="20"/>
      <c r="J265" s="20"/>
      <c r="K265" s="21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2:32" ht="15">
      <c r="B266"/>
      <c r="C266" s="20"/>
      <c r="D266" s="20"/>
      <c r="E266" s="20"/>
      <c r="F266" s="20"/>
      <c r="G266" s="20"/>
      <c r="H266" s="20"/>
      <c r="I266" s="20"/>
      <c r="J266" s="20"/>
      <c r="K266" s="21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2:32" ht="15">
      <c r="B267"/>
      <c r="C267" s="20"/>
      <c r="D267" s="20"/>
      <c r="E267" s="20"/>
      <c r="F267" s="20"/>
      <c r="G267" s="20"/>
      <c r="H267" s="20"/>
      <c r="I267" s="20"/>
      <c r="J267" s="20"/>
      <c r="K267" s="21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2:32" ht="15">
      <c r="B268"/>
      <c r="C268" s="20"/>
      <c r="D268" s="20"/>
      <c r="E268" s="20"/>
      <c r="F268" s="20"/>
      <c r="G268" s="20"/>
      <c r="H268" s="20"/>
      <c r="I268" s="20"/>
      <c r="J268" s="20"/>
      <c r="K268" s="21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2:32" ht="15">
      <c r="B269"/>
      <c r="C269" s="20"/>
      <c r="D269" s="20"/>
      <c r="E269" s="20"/>
      <c r="F269" s="20"/>
      <c r="G269" s="20"/>
      <c r="H269" s="20"/>
      <c r="I269" s="20"/>
      <c r="J269" s="20"/>
      <c r="K269" s="21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2:32" ht="15">
      <c r="B270"/>
      <c r="C270" s="20"/>
      <c r="D270" s="20"/>
      <c r="E270" s="20"/>
      <c r="F270" s="20"/>
      <c r="G270" s="20"/>
      <c r="H270" s="20"/>
      <c r="I270" s="20"/>
      <c r="J270" s="20"/>
      <c r="K270" s="21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2:32" ht="15">
      <c r="B271"/>
      <c r="C271" s="20"/>
      <c r="D271" s="20"/>
      <c r="E271" s="20"/>
      <c r="F271" s="20"/>
      <c r="G271" s="20"/>
      <c r="H271" s="20"/>
      <c r="I271" s="20"/>
      <c r="J271" s="20"/>
      <c r="K271" s="21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2:32" ht="15">
      <c r="B272"/>
      <c r="C272" s="20"/>
      <c r="D272" s="20"/>
      <c r="E272" s="20"/>
      <c r="F272" s="20"/>
      <c r="G272" s="20"/>
      <c r="H272" s="20"/>
      <c r="I272" s="20"/>
      <c r="J272" s="20"/>
      <c r="K272" s="21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2:32" ht="15">
      <c r="B273"/>
      <c r="C273" s="20"/>
      <c r="D273" s="20"/>
      <c r="E273" s="20"/>
      <c r="F273" s="20"/>
      <c r="G273" s="20"/>
      <c r="H273" s="20"/>
      <c r="I273" s="20"/>
      <c r="J273" s="20"/>
      <c r="K273" s="21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2:32" ht="15">
      <c r="B274"/>
      <c r="C274" s="20"/>
      <c r="D274" s="20"/>
      <c r="E274" s="20"/>
      <c r="F274" s="20"/>
      <c r="G274" s="20"/>
      <c r="H274" s="20"/>
      <c r="I274" s="20"/>
      <c r="J274" s="20"/>
      <c r="K274" s="21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2:32" ht="15">
      <c r="B275"/>
      <c r="C275" s="20"/>
      <c r="D275" s="20"/>
      <c r="E275" s="20"/>
      <c r="F275" s="20"/>
      <c r="G275" s="20"/>
      <c r="H275" s="20"/>
      <c r="I275" s="20"/>
      <c r="J275" s="20"/>
      <c r="K275" s="21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2:32" ht="15">
      <c r="B276"/>
      <c r="C276" s="20"/>
      <c r="D276" s="20"/>
      <c r="E276" s="20"/>
      <c r="F276" s="20"/>
      <c r="G276" s="20"/>
      <c r="H276" s="20"/>
      <c r="I276" s="20"/>
      <c r="J276" s="20"/>
      <c r="K276" s="21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2:32" ht="15">
      <c r="B277"/>
      <c r="C277" s="20"/>
      <c r="D277" s="20"/>
      <c r="E277" s="20"/>
      <c r="F277" s="20"/>
      <c r="G277" s="20"/>
      <c r="H277" s="20"/>
      <c r="I277" s="20"/>
      <c r="J277" s="20"/>
      <c r="K277" s="21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2:32" ht="15">
      <c r="B278"/>
      <c r="C278" s="20"/>
      <c r="D278" s="20"/>
      <c r="E278" s="20"/>
      <c r="F278" s="20"/>
      <c r="G278" s="20"/>
      <c r="H278" s="20"/>
      <c r="I278" s="20"/>
      <c r="J278" s="20"/>
      <c r="K278" s="21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2:32" ht="15">
      <c r="B279"/>
      <c r="C279" s="20"/>
      <c r="D279" s="20"/>
      <c r="E279" s="20"/>
      <c r="F279" s="20"/>
      <c r="G279" s="20"/>
      <c r="H279" s="20"/>
      <c r="I279" s="20"/>
      <c r="J279" s="20"/>
      <c r="K279" s="21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2:32" ht="15">
      <c r="B280"/>
      <c r="C280" s="20"/>
      <c r="D280" s="20"/>
      <c r="E280" s="20"/>
      <c r="F280" s="20"/>
      <c r="G280" s="20"/>
      <c r="H280" s="20"/>
      <c r="I280" s="20"/>
      <c r="J280" s="20"/>
      <c r="K280" s="21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2:32" ht="15">
      <c r="B281"/>
      <c r="C281" s="20"/>
      <c r="D281" s="20"/>
      <c r="E281" s="20"/>
      <c r="F281" s="20"/>
      <c r="G281" s="20"/>
      <c r="H281" s="20"/>
      <c r="I281" s="20"/>
      <c r="J281" s="20"/>
      <c r="K281" s="21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2:32" ht="15">
      <c r="B282"/>
      <c r="C282" s="20"/>
      <c r="D282" s="20"/>
      <c r="E282" s="20"/>
      <c r="F282" s="20"/>
      <c r="G282" s="20"/>
      <c r="H282" s="20"/>
      <c r="I282" s="20"/>
      <c r="J282" s="20"/>
      <c r="K282" s="21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2:32" ht="15">
      <c r="B283"/>
      <c r="C283" s="20"/>
      <c r="D283" s="20"/>
      <c r="E283" s="20"/>
      <c r="F283" s="20"/>
      <c r="G283" s="20"/>
      <c r="H283" s="20"/>
      <c r="I283" s="20"/>
      <c r="J283" s="20"/>
      <c r="K283" s="21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2:32" ht="15">
      <c r="B284"/>
      <c r="C284" s="20"/>
      <c r="D284" s="20"/>
      <c r="E284" s="20"/>
      <c r="F284" s="20"/>
      <c r="G284" s="20"/>
      <c r="H284" s="20"/>
      <c r="I284" s="20"/>
      <c r="J284" s="20"/>
      <c r="K284" s="21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2:32" ht="15">
      <c r="B285"/>
      <c r="C285" s="20"/>
      <c r="D285" s="20"/>
      <c r="E285" s="20"/>
      <c r="F285" s="20"/>
      <c r="G285" s="20"/>
      <c r="H285" s="20"/>
      <c r="I285" s="20"/>
      <c r="J285" s="20"/>
      <c r="K285" s="21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2:32" ht="15">
      <c r="B286"/>
      <c r="C286" s="20"/>
      <c r="D286" s="20"/>
      <c r="E286" s="20"/>
      <c r="F286" s="20"/>
      <c r="G286" s="20"/>
      <c r="H286" s="20"/>
      <c r="I286" s="20"/>
      <c r="J286" s="20"/>
      <c r="K286" s="21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2:32" ht="15">
      <c r="B287"/>
      <c r="C287" s="20"/>
      <c r="D287" s="20"/>
      <c r="E287" s="20"/>
      <c r="F287" s="20"/>
      <c r="G287" s="20"/>
      <c r="H287" s="20"/>
      <c r="I287" s="20"/>
      <c r="J287" s="20"/>
      <c r="K287" s="21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2:32" ht="15">
      <c r="B288"/>
      <c r="C288" s="20"/>
      <c r="D288" s="20"/>
      <c r="E288" s="20"/>
      <c r="F288" s="20"/>
      <c r="G288" s="20"/>
      <c r="H288" s="20"/>
      <c r="I288" s="20"/>
      <c r="J288" s="20"/>
      <c r="K288" s="21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2:32" ht="15">
      <c r="B289"/>
      <c r="C289" s="20"/>
      <c r="D289" s="20"/>
      <c r="E289" s="20"/>
      <c r="F289" s="20"/>
      <c r="G289" s="20"/>
      <c r="H289" s="20"/>
      <c r="I289" s="20"/>
      <c r="J289" s="20"/>
      <c r="K289" s="21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2:32" ht="15">
      <c r="B290"/>
      <c r="C290" s="20"/>
      <c r="D290" s="20"/>
      <c r="E290" s="20"/>
      <c r="F290" s="20"/>
      <c r="G290" s="20"/>
      <c r="H290" s="20"/>
      <c r="I290" s="20"/>
      <c r="J290" s="20"/>
      <c r="K290" s="21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2:32" ht="15">
      <c r="B291"/>
      <c r="C291" s="20"/>
      <c r="D291" s="20"/>
      <c r="E291" s="20"/>
      <c r="F291" s="20"/>
      <c r="G291" s="20"/>
      <c r="H291" s="20"/>
      <c r="I291" s="20"/>
      <c r="J291" s="20"/>
      <c r="K291" s="21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2:32" ht="15">
      <c r="B292"/>
      <c r="C292" s="20"/>
      <c r="D292" s="20"/>
      <c r="E292" s="20"/>
      <c r="F292" s="20"/>
      <c r="G292" s="20"/>
      <c r="H292" s="20"/>
      <c r="I292" s="20"/>
      <c r="J292" s="20"/>
      <c r="K292" s="21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2:32" ht="15">
      <c r="B293"/>
      <c r="C293" s="20"/>
      <c r="D293" s="20"/>
      <c r="E293" s="20"/>
      <c r="F293" s="20"/>
      <c r="G293" s="20"/>
      <c r="H293" s="20"/>
      <c r="I293" s="20"/>
      <c r="J293" s="20"/>
      <c r="K293" s="21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2:32" ht="15">
      <c r="B294"/>
      <c r="C294" s="20"/>
      <c r="D294" s="20"/>
      <c r="E294" s="20"/>
      <c r="F294" s="20"/>
      <c r="G294" s="20"/>
      <c r="H294" s="20"/>
      <c r="I294" s="20"/>
      <c r="J294" s="20"/>
      <c r="K294" s="21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2:32" ht="15">
      <c r="B295"/>
      <c r="C295" s="20"/>
      <c r="D295" s="20"/>
      <c r="E295" s="20"/>
      <c r="F295" s="20"/>
      <c r="G295" s="20"/>
      <c r="H295" s="20"/>
      <c r="I295" s="20"/>
      <c r="J295" s="20"/>
      <c r="K295" s="21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2:32" ht="15">
      <c r="B296"/>
      <c r="C296" s="20"/>
      <c r="D296" s="20"/>
      <c r="E296" s="20"/>
      <c r="F296" s="20"/>
      <c r="G296" s="20"/>
      <c r="H296" s="20"/>
      <c r="I296" s="20"/>
      <c r="J296" s="20"/>
      <c r="K296" s="21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2:32" ht="15">
      <c r="B297"/>
      <c r="C297" s="20"/>
      <c r="D297" s="20"/>
      <c r="E297" s="20"/>
      <c r="F297" s="20"/>
      <c r="G297" s="20"/>
      <c r="H297" s="20"/>
      <c r="I297" s="20"/>
      <c r="J297" s="20"/>
      <c r="K297" s="21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2:32" ht="15">
      <c r="B298"/>
      <c r="C298" s="20"/>
      <c r="D298" s="20"/>
      <c r="E298" s="20"/>
      <c r="F298" s="20"/>
      <c r="G298" s="20"/>
      <c r="H298" s="20"/>
      <c r="I298" s="20"/>
      <c r="J298" s="20"/>
      <c r="K298" s="21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2:32" ht="15">
      <c r="B299"/>
      <c r="C299" s="20"/>
      <c r="D299" s="20"/>
      <c r="E299" s="20"/>
      <c r="F299" s="20"/>
      <c r="G299" s="20"/>
      <c r="H299" s="20"/>
      <c r="I299" s="20"/>
      <c r="J299" s="20"/>
      <c r="K299" s="21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2:32" ht="15">
      <c r="B300"/>
      <c r="C300" s="20"/>
      <c r="D300" s="20"/>
      <c r="E300" s="20"/>
      <c r="F300" s="20"/>
      <c r="G300" s="20"/>
      <c r="H300" s="20"/>
      <c r="I300" s="20"/>
      <c r="J300" s="20"/>
      <c r="K300" s="21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2:32" ht="15">
      <c r="B301"/>
      <c r="C301" s="20"/>
      <c r="D301" s="20"/>
      <c r="E301" s="20"/>
      <c r="F301" s="20"/>
      <c r="G301" s="20"/>
      <c r="H301" s="20"/>
      <c r="I301" s="20"/>
      <c r="J301" s="20"/>
      <c r="K301" s="21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2:32" ht="15">
      <c r="B302"/>
      <c r="C302" s="20"/>
      <c r="D302" s="20"/>
      <c r="E302" s="20"/>
      <c r="F302" s="20"/>
      <c r="G302" s="20"/>
      <c r="H302" s="20"/>
      <c r="I302" s="20"/>
      <c r="J302" s="20"/>
      <c r="K302" s="21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2:32" ht="15">
      <c r="B303"/>
      <c r="C303" s="20"/>
      <c r="D303" s="20"/>
      <c r="E303" s="20"/>
      <c r="F303" s="20"/>
      <c r="G303" s="20"/>
      <c r="H303" s="20"/>
      <c r="I303" s="20"/>
      <c r="J303" s="20"/>
      <c r="K303" s="21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2:32" ht="15">
      <c r="B304"/>
      <c r="C304" s="20"/>
      <c r="D304" s="20"/>
      <c r="E304" s="20"/>
      <c r="F304" s="20"/>
      <c r="G304" s="20"/>
      <c r="H304" s="20"/>
      <c r="I304" s="20"/>
      <c r="J304" s="20"/>
      <c r="K304" s="21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2:32" ht="15">
      <c r="B305"/>
      <c r="C305" s="20"/>
      <c r="D305" s="20"/>
      <c r="E305" s="20"/>
      <c r="F305" s="20"/>
      <c r="G305" s="20"/>
      <c r="H305" s="20"/>
      <c r="I305" s="20"/>
      <c r="J305" s="20"/>
      <c r="K305" s="21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2:32" ht="15">
      <c r="B306"/>
      <c r="C306" s="20"/>
      <c r="D306" s="20"/>
      <c r="E306" s="20"/>
      <c r="F306" s="20"/>
      <c r="G306" s="20"/>
      <c r="H306" s="20"/>
      <c r="I306" s="20"/>
      <c r="J306" s="20"/>
      <c r="K306" s="21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2:32" ht="15">
      <c r="B307"/>
      <c r="C307" s="20"/>
      <c r="D307" s="20"/>
      <c r="E307" s="20"/>
      <c r="F307" s="20"/>
      <c r="G307" s="20"/>
      <c r="H307" s="20"/>
      <c r="I307" s="20"/>
      <c r="J307" s="20"/>
      <c r="K307" s="21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2:32" ht="15">
      <c r="B308"/>
      <c r="C308" s="20"/>
      <c r="D308" s="20"/>
      <c r="E308" s="20"/>
      <c r="F308" s="20"/>
      <c r="G308" s="20"/>
      <c r="H308" s="20"/>
      <c r="I308" s="20"/>
      <c r="J308" s="20"/>
      <c r="K308" s="21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2:32" ht="15">
      <c r="B309"/>
      <c r="C309" s="20"/>
      <c r="D309" s="20"/>
      <c r="E309" s="20"/>
      <c r="F309" s="20"/>
      <c r="G309" s="20"/>
      <c r="H309" s="20"/>
      <c r="I309" s="20"/>
      <c r="J309" s="20"/>
      <c r="K309" s="21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2:32" ht="15">
      <c r="B310"/>
      <c r="C310" s="20"/>
      <c r="D310" s="20"/>
      <c r="E310" s="20"/>
      <c r="F310" s="20"/>
      <c r="G310" s="20"/>
      <c r="H310" s="20"/>
      <c r="I310" s="20"/>
      <c r="J310" s="20"/>
      <c r="K310" s="21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2:32" ht="15">
      <c r="B311"/>
      <c r="C311" s="20"/>
      <c r="D311" s="20"/>
      <c r="E311" s="20"/>
      <c r="F311" s="20"/>
      <c r="G311" s="20"/>
      <c r="H311" s="20"/>
      <c r="I311" s="20"/>
      <c r="J311" s="20"/>
      <c r="K311" s="21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2:32" ht="15">
      <c r="B312"/>
      <c r="C312" s="20"/>
      <c r="D312" s="20"/>
      <c r="E312" s="20"/>
      <c r="F312" s="20"/>
      <c r="G312" s="20"/>
      <c r="H312" s="20"/>
      <c r="I312" s="20"/>
      <c r="J312" s="20"/>
      <c r="K312" s="21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2:32" ht="15">
      <c r="B313"/>
      <c r="C313" s="20"/>
      <c r="D313" s="20"/>
      <c r="E313" s="20"/>
      <c r="F313" s="20"/>
      <c r="G313" s="20"/>
      <c r="H313" s="20"/>
      <c r="I313" s="20"/>
      <c r="J313" s="20"/>
      <c r="K313" s="21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2:32" ht="15">
      <c r="B314"/>
      <c r="C314" s="20"/>
      <c r="D314" s="20"/>
      <c r="E314" s="20"/>
      <c r="F314" s="20"/>
      <c r="G314" s="20"/>
      <c r="H314" s="20"/>
      <c r="I314" s="20"/>
      <c r="J314" s="20"/>
      <c r="K314" s="21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2:32" ht="15">
      <c r="B315"/>
      <c r="C315" s="20"/>
      <c r="D315" s="20"/>
      <c r="E315" s="20"/>
      <c r="F315" s="20"/>
      <c r="G315" s="20"/>
      <c r="H315" s="20"/>
      <c r="I315" s="20"/>
      <c r="J315" s="20"/>
      <c r="K315" s="21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2:32" ht="15">
      <c r="B316"/>
      <c r="C316" s="20"/>
      <c r="D316" s="20"/>
      <c r="E316" s="20"/>
      <c r="F316" s="20"/>
      <c r="G316" s="20"/>
      <c r="H316" s="20"/>
      <c r="I316" s="20"/>
      <c r="J316" s="20"/>
      <c r="K316" s="21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2:32" ht="15">
      <c r="B317"/>
      <c r="C317" s="20"/>
      <c r="D317" s="20"/>
      <c r="E317" s="20"/>
      <c r="F317" s="20"/>
      <c r="G317" s="20"/>
      <c r="H317" s="20"/>
      <c r="I317" s="20"/>
      <c r="J317" s="20"/>
      <c r="K317" s="21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2:32" ht="15">
      <c r="B318"/>
      <c r="C318" s="20"/>
      <c r="D318" s="20"/>
      <c r="E318" s="20"/>
      <c r="F318" s="20"/>
      <c r="G318" s="20"/>
      <c r="H318" s="20"/>
      <c r="I318" s="20"/>
      <c r="J318" s="20"/>
      <c r="K318" s="21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2:32" ht="15">
      <c r="B319"/>
      <c r="C319" s="20"/>
      <c r="D319" s="20"/>
      <c r="E319" s="20"/>
      <c r="F319" s="20"/>
      <c r="G319" s="20"/>
      <c r="H319" s="20"/>
      <c r="I319" s="20"/>
      <c r="J319" s="20"/>
      <c r="K319" s="21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2:32" ht="15">
      <c r="B320"/>
      <c r="C320" s="20"/>
      <c r="D320" s="20"/>
      <c r="E320" s="20"/>
      <c r="F320" s="20"/>
      <c r="G320" s="20"/>
      <c r="H320" s="20"/>
      <c r="I320" s="20"/>
      <c r="J320" s="20"/>
      <c r="K320" s="21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2:32" ht="15">
      <c r="B321"/>
      <c r="C321" s="20"/>
      <c r="D321" s="20"/>
      <c r="E321" s="20"/>
      <c r="F321" s="20"/>
      <c r="G321" s="20"/>
      <c r="H321" s="20"/>
      <c r="I321" s="20"/>
      <c r="J321" s="20"/>
      <c r="K321" s="21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2:32" ht="15">
      <c r="B322"/>
      <c r="C322" s="20"/>
      <c r="D322" s="20"/>
      <c r="E322" s="20"/>
      <c r="F322" s="20"/>
      <c r="G322" s="20"/>
      <c r="H322" s="20"/>
      <c r="I322" s="20"/>
      <c r="J322" s="20"/>
      <c r="K322" s="21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2:32" ht="15">
      <c r="B323"/>
      <c r="C323" s="20"/>
      <c r="D323" s="20"/>
      <c r="E323" s="20"/>
      <c r="F323" s="20"/>
      <c r="G323" s="20"/>
      <c r="H323" s="20"/>
      <c r="I323" s="20"/>
      <c r="J323" s="20"/>
      <c r="K323" s="21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2:32" ht="15">
      <c r="B324"/>
      <c r="C324" s="20"/>
      <c r="D324" s="20"/>
      <c r="E324" s="20"/>
      <c r="F324" s="20"/>
      <c r="G324" s="20"/>
      <c r="H324" s="20"/>
      <c r="I324" s="20"/>
      <c r="J324" s="20"/>
      <c r="K324" s="21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2:32" ht="15">
      <c r="B325"/>
      <c r="C325" s="20"/>
      <c r="D325" s="20"/>
      <c r="E325" s="20"/>
      <c r="F325" s="20"/>
      <c r="G325" s="20"/>
      <c r="H325" s="20"/>
      <c r="I325" s="20"/>
      <c r="J325" s="20"/>
      <c r="K325" s="21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2:32" ht="15">
      <c r="B326"/>
      <c r="C326" s="20"/>
      <c r="D326" s="20"/>
      <c r="E326" s="20"/>
      <c r="F326" s="20"/>
      <c r="G326" s="20"/>
      <c r="H326" s="20"/>
      <c r="I326" s="20"/>
      <c r="J326" s="20"/>
      <c r="K326" s="21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2:32" ht="15">
      <c r="B327"/>
      <c r="C327" s="20"/>
      <c r="D327" s="20"/>
      <c r="E327" s="20"/>
      <c r="F327" s="20"/>
      <c r="G327" s="20"/>
      <c r="H327" s="20"/>
      <c r="I327" s="20"/>
      <c r="J327" s="20"/>
      <c r="K327" s="21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2:32" ht="15">
      <c r="B328"/>
      <c r="C328" s="20"/>
      <c r="D328" s="20"/>
      <c r="E328" s="20"/>
      <c r="F328" s="20"/>
      <c r="G328" s="20"/>
      <c r="H328" s="20"/>
      <c r="I328" s="20"/>
      <c r="J328" s="20"/>
      <c r="K328" s="21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2:32" ht="15">
      <c r="B329"/>
      <c r="C329" s="20"/>
      <c r="D329" s="20"/>
      <c r="E329" s="20"/>
      <c r="F329" s="20"/>
      <c r="G329" s="20"/>
      <c r="H329" s="20"/>
      <c r="I329" s="20"/>
      <c r="J329" s="20"/>
      <c r="K329" s="21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2:32" ht="15">
      <c r="B330"/>
      <c r="C330" s="20"/>
      <c r="D330" s="20"/>
      <c r="E330" s="20"/>
      <c r="F330" s="20"/>
      <c r="G330" s="20"/>
      <c r="H330" s="20"/>
      <c r="I330" s="20"/>
      <c r="J330" s="20"/>
      <c r="K330" s="21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2:32" ht="15">
      <c r="B331"/>
      <c r="C331" s="20"/>
      <c r="D331" s="20"/>
      <c r="E331" s="20"/>
      <c r="F331" s="20"/>
      <c r="G331" s="20"/>
      <c r="H331" s="20"/>
      <c r="I331" s="20"/>
      <c r="J331" s="20"/>
      <c r="K331" s="21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2:32" ht="15">
      <c r="B332"/>
      <c r="C332" s="20"/>
      <c r="D332" s="20"/>
      <c r="E332" s="20"/>
      <c r="F332" s="20"/>
      <c r="G332" s="20"/>
      <c r="H332" s="20"/>
      <c r="I332" s="20"/>
      <c r="J332" s="20"/>
      <c r="K332" s="21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2:32" ht="15">
      <c r="B333"/>
      <c r="C333" s="20"/>
      <c r="D333" s="20"/>
      <c r="E333" s="20"/>
      <c r="F333" s="20"/>
      <c r="G333" s="20"/>
      <c r="H333" s="20"/>
      <c r="I333" s="20"/>
      <c r="J333" s="20"/>
      <c r="K333" s="21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2:32" ht="15">
      <c r="B334"/>
      <c r="C334" s="20"/>
      <c r="D334" s="20"/>
      <c r="E334" s="20"/>
      <c r="F334" s="20"/>
      <c r="G334" s="20"/>
      <c r="H334" s="20"/>
      <c r="I334" s="20"/>
      <c r="J334" s="20"/>
      <c r="K334" s="21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2:32" ht="15">
      <c r="B335"/>
      <c r="C335" s="20"/>
      <c r="D335" s="20"/>
      <c r="E335" s="20"/>
      <c r="F335" s="20"/>
      <c r="G335" s="20"/>
      <c r="H335" s="20"/>
      <c r="I335" s="20"/>
      <c r="J335" s="20"/>
      <c r="K335" s="21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2:32" ht="15">
      <c r="B336"/>
      <c r="C336" s="20"/>
      <c r="D336" s="20"/>
      <c r="E336" s="20"/>
      <c r="F336" s="20"/>
      <c r="G336" s="20"/>
      <c r="H336" s="20"/>
      <c r="I336" s="20"/>
      <c r="J336" s="20"/>
      <c r="K336" s="21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  <row r="337" spans="2:32" ht="15">
      <c r="B337"/>
      <c r="C337" s="20"/>
      <c r="D337" s="20"/>
      <c r="E337" s="20"/>
      <c r="F337" s="20"/>
      <c r="G337" s="20"/>
      <c r="H337" s="20"/>
      <c r="I337" s="20"/>
      <c r="J337" s="20"/>
      <c r="K337" s="21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</row>
    <row r="338" spans="2:32" ht="15">
      <c r="B338"/>
      <c r="C338" s="20"/>
      <c r="D338" s="20"/>
      <c r="E338" s="20"/>
      <c r="F338" s="20"/>
      <c r="G338" s="20"/>
      <c r="H338" s="20"/>
      <c r="I338" s="20"/>
      <c r="J338" s="20"/>
      <c r="K338" s="21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</row>
    <row r="339" spans="2:32" ht="15">
      <c r="B339"/>
      <c r="C339" s="20"/>
      <c r="D339" s="20"/>
      <c r="E339" s="20"/>
      <c r="F339" s="20"/>
      <c r="G339" s="20"/>
      <c r="H339" s="20"/>
      <c r="I339" s="20"/>
      <c r="J339" s="20"/>
      <c r="K339" s="21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</row>
    <row r="340" spans="2:32" ht="15">
      <c r="B340"/>
      <c r="C340" s="20"/>
      <c r="D340" s="20"/>
      <c r="E340" s="20"/>
      <c r="F340" s="20"/>
      <c r="G340" s="20"/>
      <c r="H340" s="20"/>
      <c r="I340" s="20"/>
      <c r="J340" s="20"/>
      <c r="K340" s="21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2:32" ht="15">
      <c r="B341"/>
      <c r="C341" s="20"/>
      <c r="D341" s="20"/>
      <c r="E341" s="20"/>
      <c r="F341" s="20"/>
      <c r="G341" s="20"/>
      <c r="H341" s="20"/>
      <c r="I341" s="20"/>
      <c r="J341" s="20"/>
      <c r="K341" s="21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2:32" ht="15">
      <c r="B342"/>
      <c r="C342" s="20"/>
      <c r="D342" s="20"/>
      <c r="E342" s="20"/>
      <c r="F342" s="20"/>
      <c r="G342" s="20"/>
      <c r="H342" s="20"/>
      <c r="I342" s="20"/>
      <c r="J342" s="20"/>
      <c r="K342" s="21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</row>
    <row r="343" spans="2:32" ht="15">
      <c r="B343"/>
      <c r="C343" s="20"/>
      <c r="D343" s="20"/>
      <c r="E343" s="20"/>
      <c r="F343" s="20"/>
      <c r="G343" s="20"/>
      <c r="H343" s="20"/>
      <c r="I343" s="20"/>
      <c r="J343" s="20"/>
      <c r="K343" s="21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</row>
    <row r="344" spans="2:32" ht="15">
      <c r="B344"/>
      <c r="C344" s="20"/>
      <c r="D344" s="20"/>
      <c r="E344" s="20"/>
      <c r="F344" s="20"/>
      <c r="G344" s="20"/>
      <c r="H344" s="20"/>
      <c r="I344" s="20"/>
      <c r="J344" s="20"/>
      <c r="K344" s="21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</row>
    <row r="345" spans="2:32" ht="15">
      <c r="B345"/>
      <c r="C345" s="20"/>
      <c r="D345" s="20"/>
      <c r="E345" s="20"/>
      <c r="F345" s="20"/>
      <c r="G345" s="20"/>
      <c r="H345" s="20"/>
      <c r="I345" s="20"/>
      <c r="J345" s="20"/>
      <c r="K345" s="21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</row>
    <row r="346" spans="2:32" ht="15">
      <c r="B346"/>
      <c r="C346" s="20"/>
      <c r="D346" s="20"/>
      <c r="E346" s="20"/>
      <c r="F346" s="20"/>
      <c r="G346" s="20"/>
      <c r="H346" s="20"/>
      <c r="I346" s="20"/>
      <c r="J346" s="20"/>
      <c r="K346" s="21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</row>
    <row r="347" spans="2:32" ht="15">
      <c r="B347"/>
      <c r="C347" s="20"/>
      <c r="D347" s="20"/>
      <c r="E347" s="20"/>
      <c r="F347" s="20"/>
      <c r="G347" s="20"/>
      <c r="H347" s="20"/>
      <c r="I347" s="20"/>
      <c r="J347" s="20"/>
      <c r="K347" s="21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2:32" ht="15">
      <c r="B348"/>
      <c r="C348" s="20"/>
      <c r="D348" s="20"/>
      <c r="E348" s="20"/>
      <c r="F348" s="20"/>
      <c r="G348" s="20"/>
      <c r="H348" s="20"/>
      <c r="I348" s="20"/>
      <c r="J348" s="20"/>
      <c r="K348" s="21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</row>
    <row r="349" spans="2:32" ht="15">
      <c r="B349"/>
      <c r="C349" s="20"/>
      <c r="D349" s="20"/>
      <c r="E349" s="20"/>
      <c r="F349" s="20"/>
      <c r="G349" s="20"/>
      <c r="H349" s="20"/>
      <c r="I349" s="20"/>
      <c r="J349" s="20"/>
      <c r="K349" s="21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</row>
    <row r="350" spans="2:32" ht="15">
      <c r="B350"/>
      <c r="C350" s="20"/>
      <c r="D350" s="20"/>
      <c r="E350" s="20"/>
      <c r="F350" s="20"/>
      <c r="G350" s="20"/>
      <c r="H350" s="20"/>
      <c r="I350" s="20"/>
      <c r="J350" s="20"/>
      <c r="K350" s="21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</row>
    <row r="351" spans="2:32" ht="15">
      <c r="B351"/>
      <c r="C351" s="20"/>
      <c r="D351" s="20"/>
      <c r="E351" s="20"/>
      <c r="F351" s="20"/>
      <c r="G351" s="20"/>
      <c r="H351" s="20"/>
      <c r="I351" s="20"/>
      <c r="J351" s="20"/>
      <c r="K351" s="21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</row>
    <row r="352" spans="2:32" ht="15">
      <c r="B352"/>
      <c r="C352" s="20"/>
      <c r="D352" s="20"/>
      <c r="E352" s="20"/>
      <c r="F352" s="20"/>
      <c r="G352" s="20"/>
      <c r="H352" s="20"/>
      <c r="I352" s="20"/>
      <c r="J352" s="20"/>
      <c r="K352" s="21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</row>
    <row r="353" spans="2:32" ht="15">
      <c r="B353"/>
      <c r="C353" s="20"/>
      <c r="D353" s="20"/>
      <c r="E353" s="20"/>
      <c r="F353" s="20"/>
      <c r="G353" s="20"/>
      <c r="H353" s="20"/>
      <c r="I353" s="20"/>
      <c r="J353" s="20"/>
      <c r="K353" s="21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</row>
    <row r="354" spans="2:32" ht="15">
      <c r="B354"/>
      <c r="C354" s="20"/>
      <c r="D354" s="20"/>
      <c r="E354" s="20"/>
      <c r="F354" s="20"/>
      <c r="G354" s="20"/>
      <c r="H354" s="20"/>
      <c r="I354" s="20"/>
      <c r="J354" s="20"/>
      <c r="K354" s="21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2:32" ht="15">
      <c r="B355"/>
      <c r="C355" s="20"/>
      <c r="D355" s="20"/>
      <c r="E355" s="20"/>
      <c r="F355" s="20"/>
      <c r="G355" s="20"/>
      <c r="H355" s="20"/>
      <c r="I355" s="20"/>
      <c r="J355" s="20"/>
      <c r="K355" s="21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2:32" ht="15">
      <c r="B356"/>
      <c r="C356" s="20"/>
      <c r="D356" s="20"/>
      <c r="E356" s="20"/>
      <c r="F356" s="20"/>
      <c r="G356" s="20"/>
      <c r="H356" s="20"/>
      <c r="I356" s="20"/>
      <c r="J356" s="20"/>
      <c r="K356" s="21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2:32" ht="15">
      <c r="B357"/>
      <c r="C357" s="20"/>
      <c r="D357" s="20"/>
      <c r="E357" s="20"/>
      <c r="F357" s="20"/>
      <c r="G357" s="20"/>
      <c r="H357" s="20"/>
      <c r="I357" s="20"/>
      <c r="J357" s="20"/>
      <c r="K357" s="21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2:32" ht="15">
      <c r="B358"/>
      <c r="C358" s="20"/>
      <c r="D358" s="20"/>
      <c r="E358" s="20"/>
      <c r="F358" s="20"/>
      <c r="G358" s="20"/>
      <c r="H358" s="20"/>
      <c r="I358" s="20"/>
      <c r="J358" s="20"/>
      <c r="K358" s="21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2:32" ht="15">
      <c r="B359"/>
      <c r="C359" s="20"/>
      <c r="D359" s="20"/>
      <c r="E359" s="20"/>
      <c r="F359" s="20"/>
      <c r="G359" s="20"/>
      <c r="H359" s="20"/>
      <c r="I359" s="20"/>
      <c r="J359" s="20"/>
      <c r="K359" s="21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  <row r="360" spans="2:32" ht="15">
      <c r="B360"/>
      <c r="C360" s="20"/>
      <c r="D360" s="20"/>
      <c r="E360" s="20"/>
      <c r="F360" s="20"/>
      <c r="G360" s="20"/>
      <c r="H360" s="20"/>
      <c r="I360" s="20"/>
      <c r="J360" s="20"/>
      <c r="K360" s="21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</row>
    <row r="361" spans="2:32" ht="15">
      <c r="B361"/>
      <c r="C361" s="20"/>
      <c r="D361" s="20"/>
      <c r="E361" s="20"/>
      <c r="F361" s="20"/>
      <c r="G361" s="20"/>
      <c r="H361" s="20"/>
      <c r="I361" s="20"/>
      <c r="J361" s="20"/>
      <c r="K361" s="21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</row>
    <row r="362" spans="2:32" ht="15">
      <c r="B362"/>
      <c r="C362" s="20"/>
      <c r="D362" s="20"/>
      <c r="E362" s="20"/>
      <c r="F362" s="20"/>
      <c r="G362" s="20"/>
      <c r="H362" s="20"/>
      <c r="I362" s="20"/>
      <c r="J362" s="20"/>
      <c r="K362" s="21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</row>
    <row r="363" spans="2:32" ht="15">
      <c r="B363"/>
      <c r="C363" s="20"/>
      <c r="D363" s="20"/>
      <c r="E363" s="20"/>
      <c r="F363" s="20"/>
      <c r="G363" s="20"/>
      <c r="H363" s="20"/>
      <c r="I363" s="20"/>
      <c r="J363" s="20"/>
      <c r="K363" s="21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</row>
    <row r="364" spans="2:32" ht="15">
      <c r="B364"/>
      <c r="C364" s="20"/>
      <c r="D364" s="20"/>
      <c r="E364" s="20"/>
      <c r="F364" s="20"/>
      <c r="G364" s="20"/>
      <c r="H364" s="20"/>
      <c r="I364" s="20"/>
      <c r="J364" s="20"/>
      <c r="K364" s="21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</row>
    <row r="365" spans="2:32" ht="15">
      <c r="B365"/>
      <c r="C365" s="20"/>
      <c r="D365" s="20"/>
      <c r="E365" s="20"/>
      <c r="F365" s="20"/>
      <c r="G365" s="20"/>
      <c r="H365" s="20"/>
      <c r="I365" s="20"/>
      <c r="J365" s="20"/>
      <c r="K365" s="21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</row>
    <row r="366" spans="2:32" ht="15">
      <c r="B366"/>
      <c r="C366" s="20"/>
      <c r="D366" s="20"/>
      <c r="E366" s="20"/>
      <c r="F366" s="20"/>
      <c r="G366" s="20"/>
      <c r="H366" s="20"/>
      <c r="I366" s="20"/>
      <c r="J366" s="20"/>
      <c r="K366" s="21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</row>
    <row r="367" spans="2:32" ht="15">
      <c r="B367"/>
      <c r="C367" s="20"/>
      <c r="D367" s="20"/>
      <c r="E367" s="20"/>
      <c r="F367" s="20"/>
      <c r="G367" s="20"/>
      <c r="H367" s="20"/>
      <c r="I367" s="20"/>
      <c r="J367" s="20"/>
      <c r="K367" s="21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</row>
    <row r="368" spans="2:32" ht="15">
      <c r="B368"/>
      <c r="C368" s="20"/>
      <c r="D368" s="20"/>
      <c r="E368" s="20"/>
      <c r="F368" s="20"/>
      <c r="G368" s="20"/>
      <c r="H368" s="20"/>
      <c r="I368" s="20"/>
      <c r="J368" s="20"/>
      <c r="K368" s="21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</row>
    <row r="369" spans="2:32" ht="15">
      <c r="B369"/>
      <c r="C369" s="20"/>
      <c r="D369" s="20"/>
      <c r="E369" s="20"/>
      <c r="F369" s="20"/>
      <c r="G369" s="20"/>
      <c r="H369" s="20"/>
      <c r="I369" s="20"/>
      <c r="J369" s="20"/>
      <c r="K369" s="21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</row>
    <row r="370" spans="2:32" ht="15">
      <c r="B370"/>
      <c r="C370" s="20"/>
      <c r="D370" s="20"/>
      <c r="E370" s="20"/>
      <c r="F370" s="20"/>
      <c r="G370" s="20"/>
      <c r="H370" s="20"/>
      <c r="I370" s="20"/>
      <c r="J370" s="20"/>
      <c r="K370" s="21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</row>
    <row r="371" spans="2:32" ht="15">
      <c r="B371"/>
      <c r="C371" s="20"/>
      <c r="D371" s="20"/>
      <c r="E371" s="20"/>
      <c r="F371" s="20"/>
      <c r="G371" s="20"/>
      <c r="H371" s="20"/>
      <c r="I371" s="20"/>
      <c r="J371" s="20"/>
      <c r="K371" s="21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</row>
    <row r="372" spans="2:32" ht="15">
      <c r="B372"/>
      <c r="C372" s="20"/>
      <c r="D372" s="20"/>
      <c r="E372" s="20"/>
      <c r="F372" s="20"/>
      <c r="G372" s="20"/>
      <c r="H372" s="20"/>
      <c r="I372" s="20"/>
      <c r="J372" s="20"/>
      <c r="K372" s="21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</row>
    <row r="373" spans="2:32" ht="15">
      <c r="B373"/>
      <c r="C373" s="20"/>
      <c r="D373" s="20"/>
      <c r="E373" s="20"/>
      <c r="F373" s="20"/>
      <c r="G373" s="20"/>
      <c r="H373" s="20"/>
      <c r="I373" s="20"/>
      <c r="J373" s="20"/>
      <c r="K373" s="21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</row>
    <row r="374" spans="2:32" ht="15">
      <c r="B374"/>
      <c r="C374" s="20"/>
      <c r="D374" s="20"/>
      <c r="E374" s="20"/>
      <c r="F374" s="20"/>
      <c r="G374" s="20"/>
      <c r="H374" s="20"/>
      <c r="I374" s="20"/>
      <c r="J374" s="20"/>
      <c r="K374" s="21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</row>
    <row r="375" spans="2:32" ht="15">
      <c r="B375"/>
      <c r="C375" s="20"/>
      <c r="D375" s="20"/>
      <c r="E375" s="20"/>
      <c r="F375" s="20"/>
      <c r="G375" s="20"/>
      <c r="H375" s="20"/>
      <c r="I375" s="20"/>
      <c r="J375" s="20"/>
      <c r="K375" s="21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</row>
    <row r="376" spans="2:32" ht="15">
      <c r="B376"/>
      <c r="C376" s="20"/>
      <c r="D376" s="20"/>
      <c r="E376" s="20"/>
      <c r="F376" s="20"/>
      <c r="G376" s="20"/>
      <c r="H376" s="20"/>
      <c r="I376" s="20"/>
      <c r="J376" s="20"/>
      <c r="K376" s="21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</row>
    <row r="377" spans="2:32" ht="15">
      <c r="B377"/>
      <c r="C377" s="20"/>
      <c r="D377" s="20"/>
      <c r="E377" s="20"/>
      <c r="F377" s="20"/>
      <c r="G377" s="20"/>
      <c r="H377" s="20"/>
      <c r="I377" s="20"/>
      <c r="J377" s="20"/>
      <c r="K377" s="21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</row>
    <row r="378" spans="2:32" ht="15">
      <c r="B378"/>
      <c r="C378" s="20"/>
      <c r="D378" s="20"/>
      <c r="E378" s="20"/>
      <c r="F378" s="20"/>
      <c r="G378" s="20"/>
      <c r="H378" s="20"/>
      <c r="I378" s="20"/>
      <c r="J378" s="20"/>
      <c r="K378" s="21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</row>
    <row r="379" spans="2:32" ht="15">
      <c r="B379"/>
      <c r="C379" s="20"/>
      <c r="D379" s="20"/>
      <c r="E379" s="20"/>
      <c r="F379" s="20"/>
      <c r="G379" s="20"/>
      <c r="H379" s="20"/>
      <c r="I379" s="20"/>
      <c r="J379" s="20"/>
      <c r="K379" s="21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</row>
    <row r="380" spans="2:32" ht="15">
      <c r="B380"/>
      <c r="C380" s="20"/>
      <c r="D380" s="20"/>
      <c r="E380" s="20"/>
      <c r="F380" s="20"/>
      <c r="G380" s="20"/>
      <c r="H380" s="20"/>
      <c r="I380" s="20"/>
      <c r="J380" s="20"/>
      <c r="K380" s="21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</row>
    <row r="381" spans="2:32" ht="15">
      <c r="B381"/>
      <c r="C381" s="20"/>
      <c r="D381" s="20"/>
      <c r="E381" s="20"/>
      <c r="F381" s="20"/>
      <c r="G381" s="20"/>
      <c r="H381" s="20"/>
      <c r="I381" s="20"/>
      <c r="J381" s="20"/>
      <c r="K381" s="21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</row>
    <row r="382" spans="2:32" ht="15">
      <c r="B382"/>
      <c r="C382" s="20"/>
      <c r="D382" s="20"/>
      <c r="E382" s="20"/>
      <c r="F382" s="20"/>
      <c r="G382" s="20"/>
      <c r="H382" s="20"/>
      <c r="I382" s="20"/>
      <c r="J382" s="20"/>
      <c r="K382" s="21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</row>
    <row r="383" spans="2:32" ht="15">
      <c r="B383"/>
      <c r="C383" s="20"/>
      <c r="D383" s="20"/>
      <c r="E383" s="20"/>
      <c r="F383" s="20"/>
      <c r="G383" s="20"/>
      <c r="H383" s="20"/>
      <c r="I383" s="20"/>
      <c r="J383" s="20"/>
      <c r="K383" s="21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</row>
    <row r="384" spans="2:32" ht="15">
      <c r="B384"/>
      <c r="C384" s="20"/>
      <c r="D384" s="20"/>
      <c r="E384" s="20"/>
      <c r="F384" s="20"/>
      <c r="G384" s="20"/>
      <c r="H384" s="20"/>
      <c r="I384" s="20"/>
      <c r="J384" s="20"/>
      <c r="K384" s="21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</row>
    <row r="385" spans="2:32" ht="15">
      <c r="B385"/>
      <c r="C385" s="20"/>
      <c r="D385" s="20"/>
      <c r="E385" s="20"/>
      <c r="F385" s="20"/>
      <c r="G385" s="20"/>
      <c r="H385" s="20"/>
      <c r="I385" s="20"/>
      <c r="J385" s="20"/>
      <c r="K385" s="21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</row>
    <row r="386" spans="2:32" ht="15">
      <c r="B386"/>
      <c r="C386" s="20"/>
      <c r="D386" s="20"/>
      <c r="E386" s="20"/>
      <c r="F386" s="20"/>
      <c r="G386" s="20"/>
      <c r="H386" s="20"/>
      <c r="I386" s="20"/>
      <c r="J386" s="20"/>
      <c r="K386" s="21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</row>
    <row r="387" spans="2:32" ht="15">
      <c r="B387"/>
      <c r="C387" s="20"/>
      <c r="D387" s="20"/>
      <c r="E387" s="20"/>
      <c r="F387" s="20"/>
      <c r="G387" s="20"/>
      <c r="H387" s="20"/>
      <c r="I387" s="20"/>
      <c r="J387" s="20"/>
      <c r="K387" s="21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</row>
    <row r="388" spans="2:32" ht="15">
      <c r="B388"/>
      <c r="C388" s="20"/>
      <c r="D388" s="20"/>
      <c r="E388" s="20"/>
      <c r="F388" s="20"/>
      <c r="G388" s="20"/>
      <c r="H388" s="20"/>
      <c r="I388" s="20"/>
      <c r="J388" s="20"/>
      <c r="K388" s="21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</row>
    <row r="389" spans="2:32" ht="15">
      <c r="B389"/>
      <c r="C389" s="20"/>
      <c r="D389" s="20"/>
      <c r="E389" s="20"/>
      <c r="F389" s="20"/>
      <c r="G389" s="20"/>
      <c r="H389" s="20"/>
      <c r="I389" s="20"/>
      <c r="J389" s="20"/>
      <c r="K389" s="21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</row>
    <row r="390" spans="2:32" ht="15">
      <c r="B390"/>
      <c r="C390" s="20"/>
      <c r="D390" s="20"/>
      <c r="E390" s="20"/>
      <c r="F390" s="20"/>
      <c r="G390" s="20"/>
      <c r="H390" s="20"/>
      <c r="I390" s="20"/>
      <c r="J390" s="20"/>
      <c r="K390" s="21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</row>
    <row r="391" spans="2:32" ht="15">
      <c r="B391"/>
      <c r="C391" s="20"/>
      <c r="D391" s="20"/>
      <c r="E391" s="20"/>
      <c r="F391" s="20"/>
      <c r="G391" s="20"/>
      <c r="H391" s="20"/>
      <c r="I391" s="20"/>
      <c r="J391" s="20"/>
      <c r="K391" s="21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</row>
    <row r="392" spans="2:32" ht="15">
      <c r="B392"/>
      <c r="C392" s="20"/>
      <c r="D392" s="20"/>
      <c r="E392" s="20"/>
      <c r="F392" s="20"/>
      <c r="G392" s="20"/>
      <c r="H392" s="20"/>
      <c r="I392" s="20"/>
      <c r="J392" s="20"/>
      <c r="K392" s="21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</row>
    <row r="393" spans="2:32" ht="15">
      <c r="B393"/>
      <c r="C393" s="20"/>
      <c r="D393" s="20"/>
      <c r="E393" s="20"/>
      <c r="F393" s="20"/>
      <c r="G393" s="20"/>
      <c r="H393" s="20"/>
      <c r="I393" s="20"/>
      <c r="J393" s="20"/>
      <c r="K393" s="21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</row>
    <row r="394" spans="2:32" ht="15">
      <c r="B394"/>
      <c r="C394" s="20"/>
      <c r="D394" s="20"/>
      <c r="E394" s="20"/>
      <c r="F394" s="20"/>
      <c r="G394" s="20"/>
      <c r="H394" s="20"/>
      <c r="I394" s="20"/>
      <c r="J394" s="20"/>
      <c r="K394" s="21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</row>
    <row r="395" spans="2:32" ht="15">
      <c r="B395"/>
      <c r="C395" s="20"/>
      <c r="D395" s="20"/>
      <c r="E395" s="20"/>
      <c r="F395" s="20"/>
      <c r="G395" s="20"/>
      <c r="H395" s="20"/>
      <c r="I395" s="20"/>
      <c r="J395" s="20"/>
      <c r="K395" s="21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</row>
    <row r="396" spans="2:32" ht="15">
      <c r="B396"/>
      <c r="C396" s="20"/>
      <c r="D396" s="20"/>
      <c r="E396" s="20"/>
      <c r="F396" s="20"/>
      <c r="G396" s="20"/>
      <c r="H396" s="20"/>
      <c r="I396" s="20"/>
      <c r="J396" s="20"/>
      <c r="K396" s="21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</row>
    <row r="397" spans="2:32" ht="15">
      <c r="B397"/>
      <c r="C397" s="20"/>
      <c r="D397" s="20"/>
      <c r="E397" s="20"/>
      <c r="F397" s="20"/>
      <c r="G397" s="20"/>
      <c r="H397" s="20"/>
      <c r="I397" s="20"/>
      <c r="J397" s="20"/>
      <c r="K397" s="21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</row>
    <row r="398" spans="2:32" ht="15">
      <c r="B398"/>
      <c r="C398" s="20"/>
      <c r="D398" s="20"/>
      <c r="E398" s="20"/>
      <c r="F398" s="20"/>
      <c r="G398" s="20"/>
      <c r="H398" s="20"/>
      <c r="I398" s="20"/>
      <c r="J398" s="20"/>
      <c r="K398" s="21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</row>
    <row r="399" spans="2:32" ht="15">
      <c r="B399"/>
      <c r="C399" s="20"/>
      <c r="D399" s="20"/>
      <c r="E399" s="20"/>
      <c r="F399" s="20"/>
      <c r="G399" s="20"/>
      <c r="H399" s="20"/>
      <c r="I399" s="20"/>
      <c r="J399" s="20"/>
      <c r="K399" s="21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</row>
    <row r="400" spans="2:32" ht="15">
      <c r="B400"/>
      <c r="C400" s="20"/>
      <c r="D400" s="20"/>
      <c r="E400" s="20"/>
      <c r="F400" s="20"/>
      <c r="G400" s="20"/>
      <c r="H400" s="20"/>
      <c r="I400" s="20"/>
      <c r="J400" s="20"/>
      <c r="K400" s="21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</row>
    <row r="401" spans="2:32" ht="15">
      <c r="B401"/>
      <c r="C401" s="20"/>
      <c r="D401" s="20"/>
      <c r="E401" s="20"/>
      <c r="F401" s="20"/>
      <c r="G401" s="20"/>
      <c r="H401" s="20"/>
      <c r="I401" s="20"/>
      <c r="J401" s="20"/>
      <c r="K401" s="21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</row>
    <row r="402" spans="2:32" ht="15">
      <c r="B402"/>
      <c r="C402" s="20"/>
      <c r="D402" s="20"/>
      <c r="E402" s="20"/>
      <c r="F402" s="20"/>
      <c r="G402" s="20"/>
      <c r="H402" s="20"/>
      <c r="I402" s="20"/>
      <c r="J402" s="20"/>
      <c r="K402" s="21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</row>
    <row r="403" spans="2:32" ht="15">
      <c r="B403"/>
      <c r="C403" s="20"/>
      <c r="D403" s="20"/>
      <c r="E403" s="20"/>
      <c r="F403" s="20"/>
      <c r="G403" s="20"/>
      <c r="H403" s="20"/>
      <c r="I403" s="20"/>
      <c r="J403" s="20"/>
      <c r="K403" s="21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</row>
    <row r="404" spans="2:32" ht="15">
      <c r="B404"/>
      <c r="C404" s="20"/>
      <c r="D404" s="20"/>
      <c r="E404" s="20"/>
      <c r="F404" s="20"/>
      <c r="G404" s="20"/>
      <c r="H404" s="20"/>
      <c r="I404" s="20"/>
      <c r="J404" s="20"/>
      <c r="K404" s="21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</row>
    <row r="405" spans="2:32" ht="15">
      <c r="B405"/>
      <c r="C405" s="20"/>
      <c r="D405" s="20"/>
      <c r="E405" s="20"/>
      <c r="F405" s="20"/>
      <c r="G405" s="20"/>
      <c r="H405" s="20"/>
      <c r="I405" s="20"/>
      <c r="J405" s="20"/>
      <c r="K405" s="21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</row>
    <row r="406" spans="2:32" ht="15">
      <c r="B406"/>
      <c r="C406" s="20"/>
      <c r="D406" s="20"/>
      <c r="E406" s="20"/>
      <c r="F406" s="20"/>
      <c r="G406" s="20"/>
      <c r="H406" s="20"/>
      <c r="I406" s="20"/>
      <c r="J406" s="20"/>
      <c r="K406" s="21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</row>
    <row r="407" spans="2:32" ht="15">
      <c r="B407"/>
      <c r="C407" s="20"/>
      <c r="D407" s="20"/>
      <c r="E407" s="20"/>
      <c r="F407" s="20"/>
      <c r="G407" s="20"/>
      <c r="H407" s="20"/>
      <c r="I407" s="20"/>
      <c r="J407" s="20"/>
      <c r="K407" s="21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</row>
    <row r="408" spans="2:32" ht="15">
      <c r="B408"/>
      <c r="C408" s="20"/>
      <c r="D408" s="20"/>
      <c r="E408" s="20"/>
      <c r="F408" s="20"/>
      <c r="G408" s="20"/>
      <c r="H408" s="20"/>
      <c r="I408" s="20"/>
      <c r="J408" s="20"/>
      <c r="K408" s="21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</row>
    <row r="409" spans="2:32" ht="15">
      <c r="B409"/>
      <c r="C409" s="20"/>
      <c r="D409" s="20"/>
      <c r="E409" s="20"/>
      <c r="F409" s="20"/>
      <c r="G409" s="20"/>
      <c r="H409" s="20"/>
      <c r="I409" s="20"/>
      <c r="J409" s="20"/>
      <c r="K409" s="21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</row>
    <row r="410" spans="2:32" ht="15">
      <c r="B410"/>
      <c r="C410" s="20"/>
      <c r="D410" s="20"/>
      <c r="E410" s="20"/>
      <c r="F410" s="20"/>
      <c r="G410" s="20"/>
      <c r="H410" s="20"/>
      <c r="I410" s="20"/>
      <c r="J410" s="20"/>
      <c r="K410" s="21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</row>
    <row r="411" spans="2:32" ht="15">
      <c r="B411"/>
      <c r="C411" s="20"/>
      <c r="D411" s="20"/>
      <c r="E411" s="20"/>
      <c r="F411" s="20"/>
      <c r="G411" s="20"/>
      <c r="H411" s="20"/>
      <c r="I411" s="20"/>
      <c r="J411" s="20"/>
      <c r="K411" s="21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</row>
    <row r="412" spans="2:32" ht="15">
      <c r="B412"/>
      <c r="C412" s="20"/>
      <c r="D412" s="20"/>
      <c r="E412" s="20"/>
      <c r="F412" s="20"/>
      <c r="G412" s="20"/>
      <c r="H412" s="20"/>
      <c r="I412" s="20"/>
      <c r="J412" s="20"/>
      <c r="K412" s="21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</row>
    <row r="413" spans="2:32" ht="15">
      <c r="B413"/>
      <c r="C413" s="20"/>
      <c r="D413" s="20"/>
      <c r="E413" s="20"/>
      <c r="F413" s="20"/>
      <c r="G413" s="20"/>
      <c r="H413" s="20"/>
      <c r="I413" s="20"/>
      <c r="J413" s="20"/>
      <c r="K413" s="21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</row>
    <row r="414" spans="2:32" ht="15">
      <c r="B414"/>
      <c r="C414" s="20"/>
      <c r="D414" s="20"/>
      <c r="E414" s="20"/>
      <c r="F414" s="20"/>
      <c r="G414" s="20"/>
      <c r="H414" s="20"/>
      <c r="I414" s="20"/>
      <c r="J414" s="20"/>
      <c r="K414" s="21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</row>
    <row r="415" spans="2:32" ht="15">
      <c r="B415"/>
      <c r="C415" s="20"/>
      <c r="D415" s="20"/>
      <c r="E415" s="20"/>
      <c r="F415" s="20"/>
      <c r="G415" s="20"/>
      <c r="H415" s="20"/>
      <c r="I415" s="20"/>
      <c r="J415" s="20"/>
      <c r="K415" s="21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</row>
    <row r="416" spans="2:32" ht="15">
      <c r="B416"/>
      <c r="C416" s="20"/>
      <c r="D416" s="20"/>
      <c r="E416" s="20"/>
      <c r="F416" s="20"/>
      <c r="G416" s="20"/>
      <c r="H416" s="20"/>
      <c r="I416" s="20"/>
      <c r="J416" s="20"/>
      <c r="K416" s="21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</row>
    <row r="417" spans="2:32" ht="15">
      <c r="B417"/>
      <c r="C417" s="20"/>
      <c r="D417" s="20"/>
      <c r="E417" s="20"/>
      <c r="F417" s="20"/>
      <c r="G417" s="20"/>
      <c r="H417" s="20"/>
      <c r="I417" s="20"/>
      <c r="J417" s="20"/>
      <c r="K417" s="21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</row>
    <row r="418" spans="2:32" ht="15">
      <c r="B418"/>
      <c r="C418" s="20"/>
      <c r="D418" s="20"/>
      <c r="E418" s="20"/>
      <c r="F418" s="20"/>
      <c r="G418" s="20"/>
      <c r="H418" s="20"/>
      <c r="I418" s="20"/>
      <c r="J418" s="20"/>
      <c r="K418" s="21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</row>
    <row r="419" spans="2:32" ht="15">
      <c r="B419"/>
      <c r="C419" s="20"/>
      <c r="D419" s="20"/>
      <c r="E419" s="20"/>
      <c r="F419" s="20"/>
      <c r="G419" s="20"/>
      <c r="H419" s="20"/>
      <c r="I419" s="20"/>
      <c r="J419" s="20"/>
      <c r="K419" s="21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</row>
    <row r="420" spans="2:32" ht="15">
      <c r="B420"/>
      <c r="C420" s="20"/>
      <c r="D420" s="20"/>
      <c r="E420" s="20"/>
      <c r="F420" s="20"/>
      <c r="G420" s="20"/>
      <c r="H420" s="20"/>
      <c r="I420" s="20"/>
      <c r="J420" s="20"/>
      <c r="K420" s="21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</row>
    <row r="421" spans="2:32" ht="15">
      <c r="B421"/>
      <c r="C421" s="20"/>
      <c r="D421" s="20"/>
      <c r="E421" s="20"/>
      <c r="F421" s="20"/>
      <c r="G421" s="20"/>
      <c r="H421" s="20"/>
      <c r="I421" s="20"/>
      <c r="J421" s="20"/>
      <c r="K421" s="21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</row>
    <row r="422" spans="2:32" ht="15">
      <c r="B422"/>
      <c r="C422" s="20"/>
      <c r="D422" s="20"/>
      <c r="E422" s="20"/>
      <c r="F422" s="20"/>
      <c r="G422" s="20"/>
      <c r="H422" s="20"/>
      <c r="I422" s="20"/>
      <c r="J422" s="20"/>
      <c r="K422" s="21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</row>
    <row r="423" spans="2:32" ht="15">
      <c r="B423"/>
      <c r="C423" s="20"/>
      <c r="D423" s="20"/>
      <c r="E423" s="20"/>
      <c r="F423" s="20"/>
      <c r="G423" s="20"/>
      <c r="H423" s="20"/>
      <c r="I423" s="20"/>
      <c r="J423" s="20"/>
      <c r="K423" s="21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</row>
    <row r="424" spans="2:32" ht="15">
      <c r="B424"/>
      <c r="C424" s="20"/>
      <c r="D424" s="20"/>
      <c r="E424" s="20"/>
      <c r="F424" s="20"/>
      <c r="G424" s="20"/>
      <c r="H424" s="20"/>
      <c r="I424" s="20"/>
      <c r="J424" s="20"/>
      <c r="K424" s="21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</row>
    <row r="425" spans="2:32" ht="15">
      <c r="B425"/>
      <c r="C425" s="20"/>
      <c r="D425" s="20"/>
      <c r="E425" s="20"/>
      <c r="F425" s="20"/>
      <c r="G425" s="20"/>
      <c r="H425" s="20"/>
      <c r="I425" s="20"/>
      <c r="J425" s="20"/>
      <c r="K425" s="21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</row>
    <row r="426" spans="2:32" ht="15">
      <c r="B426"/>
      <c r="C426" s="20"/>
      <c r="D426" s="20"/>
      <c r="E426" s="20"/>
      <c r="F426" s="20"/>
      <c r="G426" s="20"/>
      <c r="H426" s="20"/>
      <c r="I426" s="20"/>
      <c r="J426" s="20"/>
      <c r="K426" s="21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</row>
    <row r="427" spans="2:32" ht="15">
      <c r="B427"/>
      <c r="C427" s="20"/>
      <c r="D427" s="20"/>
      <c r="E427" s="20"/>
      <c r="F427" s="20"/>
      <c r="G427" s="20"/>
      <c r="H427" s="20"/>
      <c r="I427" s="20"/>
      <c r="J427" s="20"/>
      <c r="K427" s="21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</row>
    <row r="428" spans="2:32" ht="15">
      <c r="B428"/>
      <c r="C428" s="20"/>
      <c r="D428" s="20"/>
      <c r="E428" s="20"/>
      <c r="F428" s="20"/>
      <c r="G428" s="20"/>
      <c r="H428" s="20"/>
      <c r="I428" s="20"/>
      <c r="J428" s="20"/>
      <c r="K428" s="21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</row>
    <row r="429" spans="2:32" ht="15">
      <c r="B429"/>
      <c r="C429" s="20"/>
      <c r="D429" s="20"/>
      <c r="E429" s="20"/>
      <c r="F429" s="20"/>
      <c r="G429" s="20"/>
      <c r="H429" s="20"/>
      <c r="I429" s="20"/>
      <c r="J429" s="20"/>
      <c r="K429" s="21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</row>
    <row r="430" spans="2:32" ht="15">
      <c r="B430"/>
      <c r="C430" s="20"/>
      <c r="D430" s="20"/>
      <c r="E430" s="20"/>
      <c r="F430" s="20"/>
      <c r="G430" s="20"/>
      <c r="H430" s="20"/>
      <c r="I430" s="20"/>
      <c r="J430" s="20"/>
      <c r="K430" s="21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</row>
    <row r="431" spans="2:32" ht="15">
      <c r="B431"/>
      <c r="C431" s="20"/>
      <c r="D431" s="20"/>
      <c r="E431" s="20"/>
      <c r="F431" s="20"/>
      <c r="G431" s="20"/>
      <c r="H431" s="20"/>
      <c r="I431" s="20"/>
      <c r="J431" s="20"/>
      <c r="K431" s="21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</row>
    <row r="432" spans="2:32" ht="15">
      <c r="B432"/>
      <c r="C432" s="20"/>
      <c r="D432" s="20"/>
      <c r="E432" s="20"/>
      <c r="F432" s="20"/>
      <c r="G432" s="20"/>
      <c r="H432" s="20"/>
      <c r="I432" s="20"/>
      <c r="J432" s="20"/>
      <c r="K432" s="21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</row>
    <row r="433" spans="2:32" ht="15">
      <c r="B433"/>
      <c r="C433" s="20"/>
      <c r="D433" s="20"/>
      <c r="E433" s="20"/>
      <c r="F433" s="20"/>
      <c r="G433" s="20"/>
      <c r="H433" s="20"/>
      <c r="I433" s="20"/>
      <c r="J433" s="20"/>
      <c r="K433" s="21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</row>
    <row r="434" spans="2:32" ht="15">
      <c r="B434"/>
      <c r="C434" s="20"/>
      <c r="D434" s="20"/>
      <c r="E434" s="20"/>
      <c r="F434" s="20"/>
      <c r="G434" s="20"/>
      <c r="H434" s="20"/>
      <c r="I434" s="20"/>
      <c r="J434" s="20"/>
      <c r="K434" s="21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</row>
    <row r="435" spans="2:32" ht="15">
      <c r="B435"/>
      <c r="C435" s="20"/>
      <c r="D435" s="20"/>
      <c r="E435" s="20"/>
      <c r="F435" s="20"/>
      <c r="G435" s="20"/>
      <c r="H435" s="20"/>
      <c r="I435" s="20"/>
      <c r="J435" s="20"/>
      <c r="K435" s="21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</row>
    <row r="436" spans="2:32" ht="15">
      <c r="B436"/>
      <c r="C436" s="20"/>
      <c r="D436" s="20"/>
      <c r="E436" s="20"/>
      <c r="F436" s="20"/>
      <c r="G436" s="20"/>
      <c r="H436" s="20"/>
      <c r="I436" s="20"/>
      <c r="J436" s="20"/>
      <c r="K436" s="21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</row>
    <row r="437" spans="2:32" ht="15">
      <c r="B437"/>
      <c r="C437" s="20"/>
      <c r="D437" s="20"/>
      <c r="E437" s="20"/>
      <c r="F437" s="20"/>
      <c r="G437" s="20"/>
      <c r="H437" s="20"/>
      <c r="I437" s="20"/>
      <c r="J437" s="20"/>
      <c r="K437" s="21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</row>
    <row r="438" spans="2:32" ht="15">
      <c r="B438"/>
      <c r="C438" s="20"/>
      <c r="D438" s="20"/>
      <c r="E438" s="20"/>
      <c r="F438" s="20"/>
      <c r="G438" s="20"/>
      <c r="H438" s="20"/>
      <c r="I438" s="20"/>
      <c r="J438" s="20"/>
      <c r="K438" s="21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</row>
    <row r="439" spans="2:32" ht="15">
      <c r="B439"/>
      <c r="C439" s="20"/>
      <c r="D439" s="20"/>
      <c r="E439" s="20"/>
      <c r="F439" s="20"/>
      <c r="G439" s="20"/>
      <c r="H439" s="20"/>
      <c r="I439" s="20"/>
      <c r="J439" s="20"/>
      <c r="K439" s="21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</row>
    <row r="440" spans="2:32" ht="15">
      <c r="B440"/>
      <c r="C440" s="20"/>
      <c r="D440" s="20"/>
      <c r="E440" s="20"/>
      <c r="F440" s="20"/>
      <c r="G440" s="20"/>
      <c r="H440" s="20"/>
      <c r="I440" s="20"/>
      <c r="J440" s="20"/>
      <c r="K440" s="21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</row>
    <row r="441" spans="2:32" ht="15">
      <c r="B441"/>
      <c r="C441" s="20"/>
      <c r="D441" s="20"/>
      <c r="E441" s="20"/>
      <c r="F441" s="20"/>
      <c r="G441" s="20"/>
      <c r="H441" s="20"/>
      <c r="I441" s="20"/>
      <c r="J441" s="20"/>
      <c r="K441" s="21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</row>
    <row r="442" spans="2:32" ht="15">
      <c r="B442"/>
      <c r="C442" s="20"/>
      <c r="D442" s="20"/>
      <c r="E442" s="20"/>
      <c r="F442" s="20"/>
      <c r="G442" s="20"/>
      <c r="H442" s="20"/>
      <c r="I442" s="20"/>
      <c r="J442" s="20"/>
      <c r="K442" s="21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</row>
    <row r="443" spans="2:32" ht="15">
      <c r="B443"/>
      <c r="C443" s="20"/>
      <c r="D443" s="20"/>
      <c r="E443" s="20"/>
      <c r="F443" s="20"/>
      <c r="G443" s="20"/>
      <c r="H443" s="20"/>
      <c r="I443" s="20"/>
      <c r="J443" s="20"/>
      <c r="K443" s="21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</row>
    <row r="444" spans="2:32" ht="15">
      <c r="B444"/>
      <c r="C444" s="20"/>
      <c r="D444" s="20"/>
      <c r="E444" s="20"/>
      <c r="F444" s="20"/>
      <c r="G444" s="20"/>
      <c r="H444" s="20"/>
      <c r="I444" s="20"/>
      <c r="J444" s="20"/>
      <c r="K444" s="21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</row>
    <row r="445" spans="2:32" ht="15">
      <c r="B445"/>
      <c r="C445" s="20"/>
      <c r="D445" s="20"/>
      <c r="E445" s="20"/>
      <c r="F445" s="20"/>
      <c r="G445" s="20"/>
      <c r="H445" s="20"/>
      <c r="I445" s="20"/>
      <c r="J445" s="20"/>
      <c r="K445" s="21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</row>
    <row r="446" spans="2:32" ht="15">
      <c r="B446"/>
      <c r="C446" s="20"/>
      <c r="D446" s="20"/>
      <c r="E446" s="20"/>
      <c r="F446" s="20"/>
      <c r="G446" s="20"/>
      <c r="H446" s="20"/>
      <c r="I446" s="20"/>
      <c r="J446" s="20"/>
      <c r="K446" s="21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V39:V41 V84:V86 V7:V8 V56:V58 V66:V68 V61:V64" formulaRange="1"/>
    <ignoredError sqref="V12:V13 V25:V26 V17:V19 V29:V32 V2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L300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I43" sqref="AI43"/>
    </sheetView>
  </sheetViews>
  <sheetFormatPr defaultColWidth="11.421875" defaultRowHeight="15" outlineLevelCol="1"/>
  <cols>
    <col min="1" max="1" width="54.57421875" style="20" customWidth="1"/>
    <col min="2" max="2" width="2.00390625" style="61" customWidth="1"/>
    <col min="3" max="5" width="11.57421875" style="19" hidden="1" customWidth="1" outlineLevel="1"/>
    <col min="6" max="6" width="11.57421875" style="10" hidden="1" customWidth="1" outlineLevel="1"/>
    <col min="7" max="7" width="11.57421875" style="19" customWidth="1" collapsed="1"/>
    <col min="8" max="10" width="11.57421875" style="19" hidden="1" customWidth="1" outlineLevel="1"/>
    <col min="11" max="11" width="11.57421875" style="10" hidden="1" customWidth="1" outlineLevel="1"/>
    <col min="12" max="12" width="11.57421875" style="19" customWidth="1" collapsed="1"/>
    <col min="13" max="16" width="11.57421875" style="19" hidden="1" customWidth="1" outlineLevel="1"/>
    <col min="17" max="17" width="11.57421875" style="19" customWidth="1" collapsed="1"/>
    <col min="18" max="21" width="11.57421875" style="19" hidden="1" customWidth="1" outlineLevel="1"/>
    <col min="22" max="22" width="11.57421875" style="19" customWidth="1" collapsed="1"/>
    <col min="23" max="26" width="11.57421875" style="19" customWidth="1" outlineLevel="1"/>
    <col min="27" max="27" width="11.57421875" style="19" customWidth="1"/>
    <col min="28" max="31" width="11.57421875" style="19" customWidth="1" outlineLevel="1"/>
    <col min="32" max="32" width="11.57421875" style="19" customWidth="1"/>
  </cols>
  <sheetData>
    <row r="1" spans="1:32" s="130" customFormat="1" ht="19" thickBot="1">
      <c r="A1" s="126"/>
      <c r="B1" s="127"/>
      <c r="C1" s="128" t="s">
        <v>6</v>
      </c>
      <c r="D1" s="128" t="s">
        <v>146</v>
      </c>
      <c r="E1" s="128" t="s">
        <v>147</v>
      </c>
      <c r="F1" s="128" t="s">
        <v>1</v>
      </c>
      <c r="G1" s="129">
        <v>2015</v>
      </c>
      <c r="H1" s="128" t="s">
        <v>5</v>
      </c>
      <c r="I1" s="128" t="s">
        <v>166</v>
      </c>
      <c r="J1" s="128" t="s">
        <v>167</v>
      </c>
      <c r="K1" s="128" t="s">
        <v>168</v>
      </c>
      <c r="L1" s="129">
        <v>2016</v>
      </c>
      <c r="M1" s="128" t="s">
        <v>177</v>
      </c>
      <c r="N1" s="128" t="s">
        <v>184</v>
      </c>
      <c r="O1" s="128" t="s">
        <v>185</v>
      </c>
      <c r="P1" s="128" t="s">
        <v>188</v>
      </c>
      <c r="Q1" s="129">
        <v>2017</v>
      </c>
      <c r="R1" s="128" t="s">
        <v>189</v>
      </c>
      <c r="S1" s="128" t="s">
        <v>193</v>
      </c>
      <c r="T1" s="128" t="s">
        <v>205</v>
      </c>
      <c r="U1" s="128" t="s">
        <v>209</v>
      </c>
      <c r="V1" s="129">
        <v>2018</v>
      </c>
      <c r="W1" s="128" t="s">
        <v>213</v>
      </c>
      <c r="X1" s="128" t="s">
        <v>257</v>
      </c>
      <c r="Y1" s="128" t="s">
        <v>258</v>
      </c>
      <c r="Z1" s="128" t="s">
        <v>261</v>
      </c>
      <c r="AA1" s="129">
        <v>2019</v>
      </c>
      <c r="AB1" s="128" t="s">
        <v>287</v>
      </c>
      <c r="AC1" s="128" t="s">
        <v>290</v>
      </c>
      <c r="AD1" s="128" t="s">
        <v>291</v>
      </c>
      <c r="AE1" s="128" t="s">
        <v>295</v>
      </c>
      <c r="AF1" s="129">
        <v>2020</v>
      </c>
    </row>
    <row r="2" spans="1:32" ht="15">
      <c r="A2" s="63" t="s">
        <v>203</v>
      </c>
      <c r="B2" s="110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6" thickBot="1">
      <c r="A3" s="2"/>
      <c r="B3" s="109"/>
      <c r="C3" s="12"/>
      <c r="D3" s="12"/>
      <c r="E3" s="12"/>
      <c r="F3" s="12"/>
      <c r="G3" s="3"/>
      <c r="H3" s="12"/>
      <c r="I3" s="12"/>
      <c r="J3" s="12"/>
      <c r="K3" s="12"/>
      <c r="L3" s="3"/>
      <c r="M3" s="12"/>
      <c r="N3" s="12"/>
      <c r="O3" s="12"/>
      <c r="P3" s="12"/>
      <c r="Q3" s="3"/>
      <c r="R3" s="12"/>
      <c r="S3" s="12"/>
      <c r="T3" s="12"/>
      <c r="U3" s="12"/>
      <c r="V3" s="3"/>
      <c r="W3" s="172"/>
      <c r="X3" s="172"/>
      <c r="Y3" s="172"/>
      <c r="Z3" s="227"/>
      <c r="AA3" s="3"/>
      <c r="AB3" s="230"/>
      <c r="AC3" s="243"/>
      <c r="AD3" s="244"/>
      <c r="AE3" s="245"/>
      <c r="AF3" s="3"/>
    </row>
    <row r="4" spans="1:32" ht="15">
      <c r="A4" s="50" t="s">
        <v>98</v>
      </c>
      <c r="B4" s="23"/>
      <c r="C4" s="101">
        <v>46</v>
      </c>
      <c r="D4" s="101">
        <v>48</v>
      </c>
      <c r="E4" s="101">
        <v>55.7116304347826</v>
      </c>
      <c r="F4" s="101">
        <v>51.237717391304336</v>
      </c>
      <c r="G4" s="119">
        <v>50.23733695652173</v>
      </c>
      <c r="H4" s="101">
        <v>30.7</v>
      </c>
      <c r="I4" s="101">
        <v>30</v>
      </c>
      <c r="J4" s="101">
        <v>41.7446</v>
      </c>
      <c r="K4" s="101">
        <v>56.51333333333334</v>
      </c>
      <c r="L4" s="119">
        <v>39.82258064516129</v>
      </c>
      <c r="M4" s="101">
        <v>55.4</v>
      </c>
      <c r="N4" s="101">
        <v>47.15</v>
      </c>
      <c r="O4" s="101">
        <v>48.4666</v>
      </c>
      <c r="P4" s="101">
        <v>57.5</v>
      </c>
      <c r="Q4" s="119">
        <v>52.12</v>
      </c>
      <c r="R4" s="101">
        <v>48.334</v>
      </c>
      <c r="S4" s="101">
        <v>50.3686</v>
      </c>
      <c r="T4" s="101">
        <v>65.85739130434781</v>
      </c>
      <c r="U4" s="101">
        <v>62.95717391304349</v>
      </c>
      <c r="V4" s="119">
        <v>57.44561643835622</v>
      </c>
      <c r="W4" s="101">
        <v>54.837444444444486</v>
      </c>
      <c r="X4" s="101">
        <v>48.5489011</v>
      </c>
      <c r="Y4" s="101">
        <v>46.78</v>
      </c>
      <c r="Z4" s="101">
        <v>40.915</v>
      </c>
      <c r="AA4" s="119">
        <v>47.60545205</v>
      </c>
      <c r="AB4" s="101">
        <v>35.895</v>
      </c>
      <c r="AC4" s="101">
        <v>23.2777</v>
      </c>
      <c r="AD4" s="101">
        <v>37.59347826086957</v>
      </c>
      <c r="AE4" s="101">
        <v>41.70661538461539</v>
      </c>
      <c r="AF4" s="119">
        <v>33.782861356932145</v>
      </c>
    </row>
    <row r="5" spans="2:32" ht="15">
      <c r="B5" s="5"/>
      <c r="C5" s="10"/>
      <c r="D5" s="10"/>
      <c r="E5" s="10"/>
      <c r="G5" s="10"/>
      <c r="H5" s="10"/>
      <c r="I5" s="10"/>
      <c r="J5" s="10"/>
      <c r="L5" s="10"/>
      <c r="M5" s="10"/>
      <c r="N5" s="10"/>
      <c r="O5" s="10"/>
      <c r="P5" s="10"/>
      <c r="Q5" s="10"/>
      <c r="R5" s="27"/>
      <c r="S5" s="27"/>
      <c r="T5" s="27"/>
      <c r="U5" s="27"/>
      <c r="V5" s="10"/>
      <c r="W5" s="27"/>
      <c r="X5" s="27"/>
      <c r="Y5" s="27"/>
      <c r="Z5" s="27"/>
      <c r="AA5" s="10"/>
      <c r="AB5" s="27"/>
      <c r="AC5" s="27"/>
      <c r="AD5" s="27"/>
      <c r="AE5" s="27"/>
      <c r="AF5" s="10"/>
    </row>
    <row r="6" spans="1:33" ht="15">
      <c r="A6" s="63" t="s">
        <v>204</v>
      </c>
      <c r="B6" s="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8"/>
    </row>
    <row r="7" spans="1:32" ht="3" customHeight="1" thickBot="1">
      <c r="A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" t="s">
        <v>215</v>
      </c>
      <c r="B8" s="30"/>
      <c r="C8" s="27">
        <v>34139.8</v>
      </c>
      <c r="D8" s="27">
        <v>34869.399999999994</v>
      </c>
      <c r="E8" s="27">
        <v>45503</v>
      </c>
      <c r="F8" s="27">
        <v>46125.7</v>
      </c>
      <c r="G8" s="72">
        <v>160637.9</v>
      </c>
      <c r="H8" s="27">
        <v>41202.600000000006</v>
      </c>
      <c r="I8" s="27">
        <v>9271.3</v>
      </c>
      <c r="J8" s="27">
        <v>53156.700000000004</v>
      </c>
      <c r="K8" s="27">
        <v>50683.6</v>
      </c>
      <c r="L8" s="72">
        <v>154314.2</v>
      </c>
      <c r="M8" s="27">
        <v>47290.649999999994</v>
      </c>
      <c r="N8" s="27">
        <v>39930.5</v>
      </c>
      <c r="O8" s="27">
        <v>43895.09999999999</v>
      </c>
      <c r="P8" s="27">
        <v>42724</v>
      </c>
      <c r="Q8" s="72">
        <v>173840.55</v>
      </c>
      <c r="R8" s="27">
        <v>36022.7</v>
      </c>
      <c r="S8" s="27">
        <v>37118.100000000006</v>
      </c>
      <c r="T8" s="27">
        <v>38925</v>
      </c>
      <c r="U8" s="27">
        <v>36574</v>
      </c>
      <c r="V8" s="72">
        <v>148640</v>
      </c>
      <c r="W8" s="27">
        <v>34790.25</v>
      </c>
      <c r="X8" s="27">
        <v>13976</v>
      </c>
      <c r="Y8" s="27">
        <v>51175.5</v>
      </c>
      <c r="Z8" s="27">
        <v>55784.66</v>
      </c>
      <c r="AA8" s="72">
        <v>155726</v>
      </c>
      <c r="AB8" s="27">
        <v>28138.8</v>
      </c>
      <c r="AC8" s="27">
        <v>0</v>
      </c>
      <c r="AD8" s="27">
        <v>24694.5</v>
      </c>
      <c r="AE8" s="27">
        <v>53899.892</v>
      </c>
      <c r="AF8" s="72">
        <v>106733.19200000001</v>
      </c>
    </row>
    <row r="9" spans="1:32" ht="15">
      <c r="A9" s="1" t="s">
        <v>218</v>
      </c>
      <c r="C9" s="27"/>
      <c r="D9" s="27"/>
      <c r="E9" s="27"/>
      <c r="F9" s="27"/>
      <c r="G9" s="72"/>
      <c r="H9" s="27"/>
      <c r="I9" s="27"/>
      <c r="J9" s="27"/>
      <c r="K9" s="27"/>
      <c r="L9" s="72"/>
      <c r="M9" s="27">
        <v>21204.510000000002</v>
      </c>
      <c r="N9" s="27">
        <v>19869.256</v>
      </c>
      <c r="O9" s="27">
        <v>19012.157</v>
      </c>
      <c r="P9" s="27">
        <v>16973.53</v>
      </c>
      <c r="Q9" s="72">
        <v>77059.45300000001</v>
      </c>
      <c r="R9" s="27">
        <v>24404.344</v>
      </c>
      <c r="S9" s="27">
        <v>20788.356</v>
      </c>
      <c r="T9" s="27">
        <v>21658.483999999997</v>
      </c>
      <c r="U9" s="27">
        <v>12498</v>
      </c>
      <c r="V9" s="72">
        <v>79349</v>
      </c>
      <c r="W9" s="27">
        <v>18888</v>
      </c>
      <c r="X9" s="27">
        <v>21219</v>
      </c>
      <c r="Y9" s="27">
        <v>13788.029999999999</v>
      </c>
      <c r="Z9" s="27">
        <v>17419.64</v>
      </c>
      <c r="AA9" s="72">
        <v>71315</v>
      </c>
      <c r="AB9" s="27">
        <v>24181.834000000003</v>
      </c>
      <c r="AC9" s="27">
        <v>21926.554</v>
      </c>
      <c r="AD9" s="27">
        <v>24621.958</v>
      </c>
      <c r="AE9" s="27">
        <v>17913.409</v>
      </c>
      <c r="AF9" s="72">
        <v>88643.755</v>
      </c>
    </row>
    <row r="10" spans="1:32" ht="15">
      <c r="A10" s="1" t="s">
        <v>217</v>
      </c>
      <c r="C10" s="27"/>
      <c r="D10" s="27"/>
      <c r="E10" s="27"/>
      <c r="F10" s="27"/>
      <c r="G10" s="72"/>
      <c r="H10" s="27"/>
      <c r="I10" s="27"/>
      <c r="J10" s="27"/>
      <c r="K10" s="27"/>
      <c r="L10" s="72"/>
      <c r="M10" s="27">
        <v>23354.97</v>
      </c>
      <c r="N10" s="27">
        <v>19322.904000000002</v>
      </c>
      <c r="O10" s="27">
        <v>24994.666</v>
      </c>
      <c r="P10" s="27">
        <v>23070.763</v>
      </c>
      <c r="Q10" s="72">
        <v>90743.30299999999</v>
      </c>
      <c r="R10" s="27">
        <v>23141.024</v>
      </c>
      <c r="S10" s="27">
        <v>22031.025999999998</v>
      </c>
      <c r="T10" s="27">
        <v>23604.579999999998</v>
      </c>
      <c r="U10" s="27">
        <v>24001</v>
      </c>
      <c r="V10" s="72">
        <v>92778</v>
      </c>
      <c r="W10" s="27">
        <v>22545.339999999997</v>
      </c>
      <c r="X10" s="27">
        <v>23372.13</v>
      </c>
      <c r="Y10" s="27">
        <v>23955.27</v>
      </c>
      <c r="Z10" s="27">
        <v>24295.79</v>
      </c>
      <c r="AA10" s="72">
        <v>94169</v>
      </c>
      <c r="AB10" s="27">
        <v>7359.937</v>
      </c>
      <c r="AC10" s="27">
        <v>25910.481</v>
      </c>
      <c r="AD10" s="27">
        <v>22989.936</v>
      </c>
      <c r="AE10" s="27">
        <v>25400.408999999985</v>
      </c>
      <c r="AF10" s="72">
        <v>81660.76299999999</v>
      </c>
    </row>
    <row r="11" spans="1:32" ht="15">
      <c r="A11" s="1" t="s">
        <v>219</v>
      </c>
      <c r="C11" s="27"/>
      <c r="D11" s="27"/>
      <c r="E11" s="27"/>
      <c r="F11" s="27"/>
      <c r="G11" s="72"/>
      <c r="H11" s="27"/>
      <c r="I11" s="27"/>
      <c r="J11" s="27"/>
      <c r="K11" s="27"/>
      <c r="L11" s="72"/>
      <c r="M11" s="27"/>
      <c r="N11" s="27"/>
      <c r="O11" s="27">
        <v>32429.374699345997</v>
      </c>
      <c r="P11" s="27">
        <v>49233.6666</v>
      </c>
      <c r="Q11" s="72">
        <v>81663.04000000001</v>
      </c>
      <c r="R11" s="27">
        <v>49311.49723791799</v>
      </c>
      <c r="S11" s="27">
        <v>42701.7227619</v>
      </c>
      <c r="T11" s="27">
        <v>48423.0222042</v>
      </c>
      <c r="U11" s="27">
        <v>27101.194</v>
      </c>
      <c r="V11" s="72">
        <v>167537</v>
      </c>
      <c r="W11" s="27">
        <v>51951.93</v>
      </c>
      <c r="X11" s="27">
        <v>48172.62</v>
      </c>
      <c r="Y11" s="27">
        <v>44758.89</v>
      </c>
      <c r="Z11" s="27">
        <v>51030.65</v>
      </c>
      <c r="AA11" s="72">
        <v>195915</v>
      </c>
      <c r="AB11" s="27">
        <v>50292.624383899994</v>
      </c>
      <c r="AC11" s="27">
        <v>47186.575723999995</v>
      </c>
      <c r="AD11" s="27">
        <v>50851.8357305</v>
      </c>
      <c r="AE11" s="27">
        <v>48039.984161600005</v>
      </c>
      <c r="AF11" s="72">
        <v>196371.02</v>
      </c>
    </row>
    <row r="12" spans="1:32" ht="15">
      <c r="A12" s="1" t="s">
        <v>238</v>
      </c>
      <c r="C12" s="27"/>
      <c r="D12" s="27"/>
      <c r="E12" s="27"/>
      <c r="F12" s="27"/>
      <c r="G12" s="72"/>
      <c r="H12" s="27"/>
      <c r="I12" s="27"/>
      <c r="J12" s="27"/>
      <c r="K12" s="27"/>
      <c r="L12" s="72"/>
      <c r="M12" s="27"/>
      <c r="N12" s="27"/>
      <c r="O12" s="27"/>
      <c r="P12" s="27"/>
      <c r="Q12" s="72"/>
      <c r="R12" s="27"/>
      <c r="S12" s="27"/>
      <c r="T12" s="27"/>
      <c r="U12" s="27">
        <v>1125</v>
      </c>
      <c r="V12" s="72">
        <v>1125</v>
      </c>
      <c r="W12" s="27">
        <v>11376.01</v>
      </c>
      <c r="X12" s="27">
        <v>27909.96</v>
      </c>
      <c r="Y12" s="27">
        <v>28059.2</v>
      </c>
      <c r="Z12" s="27">
        <v>4669.59</v>
      </c>
      <c r="AA12" s="72">
        <v>72015</v>
      </c>
      <c r="AB12" s="27">
        <v>5706.67114</v>
      </c>
      <c r="AC12" s="27">
        <v>19126.75666000001</v>
      </c>
      <c r="AD12" s="27">
        <v>27842.61356</v>
      </c>
      <c r="AE12" s="27">
        <v>7198.45523999998</v>
      </c>
      <c r="AF12" s="72">
        <v>59874.4966</v>
      </c>
    </row>
    <row r="13" spans="1:35" ht="15">
      <c r="A13" s="23" t="s">
        <v>214</v>
      </c>
      <c r="B13" s="110"/>
      <c r="C13" s="27">
        <v>94369.36</v>
      </c>
      <c r="D13" s="27">
        <v>48624.75</v>
      </c>
      <c r="E13" s="27">
        <v>99233.47600000001</v>
      </c>
      <c r="F13" s="27">
        <v>82754.06</v>
      </c>
      <c r="G13" s="72">
        <v>324981.646</v>
      </c>
      <c r="H13" s="27">
        <v>75081.66</v>
      </c>
      <c r="I13" s="27">
        <v>62134.09</v>
      </c>
      <c r="J13" s="27">
        <v>99128.20000000001</v>
      </c>
      <c r="K13" s="27">
        <v>100850.16</v>
      </c>
      <c r="L13" s="72">
        <v>337194.11</v>
      </c>
      <c r="M13" s="27">
        <v>85918.5</v>
      </c>
      <c r="N13" s="27">
        <v>51110.966</v>
      </c>
      <c r="O13" s="27">
        <v>97792.95999999999</v>
      </c>
      <c r="P13" s="27">
        <v>91532.28199999999</v>
      </c>
      <c r="Q13" s="72">
        <v>326354.708</v>
      </c>
      <c r="R13" s="27">
        <v>67275.80799999999</v>
      </c>
      <c r="S13" s="27">
        <v>67628.768</v>
      </c>
      <c r="T13" s="27">
        <v>94498.952</v>
      </c>
      <c r="U13" s="27">
        <v>70516</v>
      </c>
      <c r="V13" s="72">
        <v>299919</v>
      </c>
      <c r="W13" s="27">
        <v>72970.79000000001</v>
      </c>
      <c r="X13" s="27">
        <v>66896.01</v>
      </c>
      <c r="Y13" s="27">
        <v>98845.73</v>
      </c>
      <c r="Z13" s="27">
        <v>86439.9</v>
      </c>
      <c r="AA13" s="72">
        <v>325152</v>
      </c>
      <c r="AB13" s="27">
        <v>86973.444</v>
      </c>
      <c r="AC13" s="27">
        <v>81121.592</v>
      </c>
      <c r="AD13" s="27">
        <v>64154.07199999999</v>
      </c>
      <c r="AE13" s="27">
        <v>98301.51199999999</v>
      </c>
      <c r="AF13" s="72">
        <v>330550.62</v>
      </c>
      <c r="AG13" s="8"/>
      <c r="AI13" s="8"/>
    </row>
    <row r="14" spans="1:32" ht="15">
      <c r="A14" s="1" t="s">
        <v>216</v>
      </c>
      <c r="C14" s="27">
        <v>39386.0575822</v>
      </c>
      <c r="D14" s="27">
        <v>24381.260000000002</v>
      </c>
      <c r="E14" s="27">
        <v>38371.429000000004</v>
      </c>
      <c r="F14" s="27">
        <v>27638.27</v>
      </c>
      <c r="G14" s="72">
        <v>129777.01658220001</v>
      </c>
      <c r="H14" s="27">
        <v>23288.763</v>
      </c>
      <c r="I14" s="27">
        <v>27173.059999999998</v>
      </c>
      <c r="J14" s="27">
        <v>43036.34</v>
      </c>
      <c r="K14" s="27">
        <v>43329.979999999996</v>
      </c>
      <c r="L14" s="72">
        <v>136878.006</v>
      </c>
      <c r="M14" s="27">
        <v>33276.17</v>
      </c>
      <c r="N14" s="27">
        <v>24507.431458</v>
      </c>
      <c r="O14" s="27">
        <v>41981.6842246</v>
      </c>
      <c r="P14" s="27">
        <v>34722.663373400006</v>
      </c>
      <c r="Q14" s="72">
        <v>134487.949056</v>
      </c>
      <c r="R14" s="27">
        <v>27393.4930366</v>
      </c>
      <c r="S14" s="27">
        <v>29652.1940024</v>
      </c>
      <c r="T14" s="27">
        <v>40521.6955328</v>
      </c>
      <c r="U14" s="27">
        <v>37020</v>
      </c>
      <c r="V14" s="72">
        <v>134587</v>
      </c>
      <c r="W14" s="27">
        <v>34700.48</v>
      </c>
      <c r="X14" s="27">
        <v>33883.34</v>
      </c>
      <c r="Y14" s="27">
        <v>40178.68</v>
      </c>
      <c r="Z14" s="27">
        <v>24108.36</v>
      </c>
      <c r="AA14" s="72">
        <v>132871.46000000002</v>
      </c>
      <c r="AB14" s="27">
        <v>35477.879</v>
      </c>
      <c r="AC14" s="27">
        <v>33775.74438680001</v>
      </c>
      <c r="AD14" s="27">
        <v>41518.7366792</v>
      </c>
      <c r="AE14" s="27">
        <v>37081.80785559996</v>
      </c>
      <c r="AF14" s="72">
        <v>147854.1679216</v>
      </c>
    </row>
    <row r="15" spans="1:32" s="175" customFormat="1" ht="15">
      <c r="A15" s="1"/>
      <c r="B15" s="61"/>
      <c r="C15" s="27"/>
      <c r="D15" s="27"/>
      <c r="E15" s="27"/>
      <c r="F15" s="27"/>
      <c r="G15" s="72"/>
      <c r="H15" s="27"/>
      <c r="I15" s="27"/>
      <c r="J15" s="27"/>
      <c r="K15" s="27"/>
      <c r="L15" s="72"/>
      <c r="M15" s="27"/>
      <c r="N15" s="27"/>
      <c r="O15" s="27"/>
      <c r="P15" s="27"/>
      <c r="Q15" s="72"/>
      <c r="R15" s="27"/>
      <c r="S15" s="27"/>
      <c r="T15" s="27"/>
      <c r="U15" s="27"/>
      <c r="V15" s="72"/>
      <c r="W15" s="27"/>
      <c r="X15" s="27"/>
      <c r="Y15" s="27"/>
      <c r="Z15" s="27"/>
      <c r="AA15" s="72"/>
      <c r="AB15" s="27">
        <v>20305.074999999997</v>
      </c>
      <c r="AC15" s="27">
        <v>64482.197</v>
      </c>
      <c r="AD15" s="27">
        <v>60318.617</v>
      </c>
      <c r="AE15" s="27">
        <v>69254.343</v>
      </c>
      <c r="AF15" s="72">
        <v>214360.23200000002</v>
      </c>
    </row>
    <row r="16" spans="1:32" s="175" customFormat="1" ht="15">
      <c r="A16" s="1"/>
      <c r="B16" s="61"/>
      <c r="C16" s="27"/>
      <c r="D16" s="27"/>
      <c r="E16" s="27"/>
      <c r="F16" s="27"/>
      <c r="G16" s="72"/>
      <c r="H16" s="27"/>
      <c r="I16" s="27"/>
      <c r="J16" s="27"/>
      <c r="K16" s="27"/>
      <c r="L16" s="72"/>
      <c r="M16" s="27"/>
      <c r="N16" s="27"/>
      <c r="O16" s="27"/>
      <c r="P16" s="27"/>
      <c r="Q16" s="72"/>
      <c r="R16" s="27"/>
      <c r="S16" s="27"/>
      <c r="T16" s="27"/>
      <c r="U16" s="27"/>
      <c r="V16" s="72"/>
      <c r="W16" s="27"/>
      <c r="X16" s="27"/>
      <c r="Y16" s="27"/>
      <c r="Z16" s="27"/>
      <c r="AA16" s="72"/>
      <c r="AB16" s="27"/>
      <c r="AC16" s="27">
        <v>60978.50712000006</v>
      </c>
      <c r="AD16" s="27">
        <v>67169.9086</v>
      </c>
      <c r="AE16" s="27">
        <v>67249.65647999992</v>
      </c>
      <c r="AF16" s="72">
        <v>195398.0722</v>
      </c>
    </row>
    <row r="17" spans="1:32" ht="15">
      <c r="A17" s="32" t="s">
        <v>71</v>
      </c>
      <c r="B17" s="111"/>
      <c r="C17" s="36">
        <v>167895.2175822</v>
      </c>
      <c r="D17" s="36">
        <v>107875.41</v>
      </c>
      <c r="E17" s="36">
        <v>183107.90500000003</v>
      </c>
      <c r="F17" s="36">
        <v>156518.03</v>
      </c>
      <c r="G17" s="87">
        <v>615396.5625821999</v>
      </c>
      <c r="H17" s="36">
        <v>139573.02300000002</v>
      </c>
      <c r="I17" s="36">
        <v>98578.45</v>
      </c>
      <c r="J17" s="36">
        <v>195321.24000000002</v>
      </c>
      <c r="K17" s="36">
        <v>194863.74</v>
      </c>
      <c r="L17" s="87">
        <v>628386.316</v>
      </c>
      <c r="M17" s="36">
        <v>211044.80000000002</v>
      </c>
      <c r="N17" s="36">
        <v>154741.057458</v>
      </c>
      <c r="O17" s="36">
        <v>260105.941923946</v>
      </c>
      <c r="P17" s="36">
        <v>258256.9049734</v>
      </c>
      <c r="Q17" s="87">
        <v>884149.003056</v>
      </c>
      <c r="R17" s="36">
        <v>227548.866274518</v>
      </c>
      <c r="S17" s="36">
        <v>219920.16676429997</v>
      </c>
      <c r="T17" s="36">
        <v>267631.733737</v>
      </c>
      <c r="U17" s="36">
        <v>208835.194</v>
      </c>
      <c r="V17" s="87">
        <v>923935</v>
      </c>
      <c r="W17" s="36">
        <f>SUM(W8:W14)</f>
        <v>247222.80000000002</v>
      </c>
      <c r="X17" s="36">
        <f>SUM(X8:X14)</f>
        <v>235429.05999999997</v>
      </c>
      <c r="Y17" s="36">
        <f>SUM(Y8:Y14)</f>
        <v>300761.3</v>
      </c>
      <c r="Z17" s="36">
        <v>263748.58999999997</v>
      </c>
      <c r="AA17" s="87">
        <v>1047163.46</v>
      </c>
      <c r="AB17" s="36">
        <v>258436.2645239</v>
      </c>
      <c r="AC17" s="36">
        <v>354508.4078908001</v>
      </c>
      <c r="AD17" s="36">
        <v>384170.36699849996</v>
      </c>
      <c r="AE17" s="36">
        <v>424339.4687371998</v>
      </c>
      <c r="AF17" s="87">
        <v>1421446.3187216</v>
      </c>
    </row>
    <row r="18" spans="1:32" ht="15">
      <c r="A18" s="41" t="s">
        <v>259</v>
      </c>
      <c r="C18" s="9">
        <v>98.16320260540465</v>
      </c>
      <c r="D18" s="9">
        <v>103.79689235943576</v>
      </c>
      <c r="E18" s="9">
        <v>109.10578797785926</v>
      </c>
      <c r="F18" s="9">
        <v>105.66918241517182</v>
      </c>
      <c r="G18" s="76">
        <v>104.31570958727706</v>
      </c>
      <c r="H18" s="9">
        <v>93.822803135818</v>
      </c>
      <c r="I18" s="9">
        <v>85.95657265862873</v>
      </c>
      <c r="J18" s="9">
        <v>96.07402518026203</v>
      </c>
      <c r="K18" s="9">
        <v>105.49178246296621</v>
      </c>
      <c r="L18" s="76">
        <v>96.89965775460382</v>
      </c>
      <c r="M18" s="9">
        <v>114.78567607446381</v>
      </c>
      <c r="N18" s="9">
        <v>97.59036986094526</v>
      </c>
      <c r="O18" s="9">
        <v>98.94071046452616</v>
      </c>
      <c r="P18" s="9">
        <v>108.0880351532459</v>
      </c>
      <c r="Q18" s="76">
        <v>106.3178258511021</v>
      </c>
      <c r="R18" s="9">
        <v>104.57745568941489</v>
      </c>
      <c r="S18" s="9">
        <v>110.62869712205698</v>
      </c>
      <c r="T18" s="9">
        <v>106.90616198793646</v>
      </c>
      <c r="U18" s="9">
        <v>90.51029030414009</v>
      </c>
      <c r="V18" s="76">
        <v>104.1752899442725</v>
      </c>
      <c r="W18" s="9">
        <v>97.03857176920008</v>
      </c>
      <c r="X18" s="9">
        <v>104.99261484289158</v>
      </c>
      <c r="Y18" s="9">
        <v>105.64246896990804</v>
      </c>
      <c r="Z18" s="9">
        <v>87.79701150250699</v>
      </c>
      <c r="AA18" s="76">
        <v>99.77572691468819</v>
      </c>
      <c r="AB18" s="9">
        <v>96.5867351704102</v>
      </c>
      <c r="AC18" s="9">
        <v>97.55062280681514</v>
      </c>
      <c r="AD18" s="9">
        <v>100.14701623290539</v>
      </c>
      <c r="AE18" s="9">
        <v>94.03393249924659</v>
      </c>
      <c r="AF18" s="76">
        <v>97.02783347741217</v>
      </c>
    </row>
    <row r="19" spans="1:32" ht="15">
      <c r="A19" s="41" t="s">
        <v>239</v>
      </c>
      <c r="B19" s="109"/>
      <c r="C19" s="9">
        <v>7.76586774</v>
      </c>
      <c r="D19" s="9">
        <v>7.7658676799999995</v>
      </c>
      <c r="E19" s="9">
        <v>7.76586774</v>
      </c>
      <c r="F19" s="9">
        <v>7.765867736666667</v>
      </c>
      <c r="G19" s="76">
        <v>31.06347089666667</v>
      </c>
      <c r="H19" s="9">
        <v>7.8</v>
      </c>
      <c r="I19" s="9">
        <v>6.9</v>
      </c>
      <c r="J19" s="9">
        <v>7.319702269999999</v>
      </c>
      <c r="K19" s="9">
        <v>11.228476729999999</v>
      </c>
      <c r="L19" s="76">
        <v>33.18758104192368</v>
      </c>
      <c r="M19" s="9">
        <v>9.44963841</v>
      </c>
      <c r="N19" s="9">
        <v>9.40776297</v>
      </c>
      <c r="O19" s="9">
        <v>9.954933310000001</v>
      </c>
      <c r="P19" s="9">
        <v>0</v>
      </c>
      <c r="Q19" s="76">
        <v>39.04085326666667</v>
      </c>
      <c r="R19" s="9">
        <v>10.228518520000002</v>
      </c>
      <c r="S19" s="9">
        <v>10.22851848</v>
      </c>
      <c r="T19" s="9">
        <v>10.228518520000002</v>
      </c>
      <c r="U19" s="9">
        <v>11.979265965338593</v>
      </c>
      <c r="V19" s="76">
        <v>42.6648214853386</v>
      </c>
      <c r="W19" s="9">
        <v>15.867662489999999</v>
      </c>
      <c r="X19" s="9">
        <v>15.867662039999999</v>
      </c>
      <c r="Y19" s="9">
        <v>15.867662039999999</v>
      </c>
      <c r="Z19" s="9">
        <v>15.86766201</v>
      </c>
      <c r="AA19" s="76">
        <v>63.47064858</v>
      </c>
      <c r="AB19" s="9">
        <v>15.87048496</v>
      </c>
      <c r="AC19" s="9">
        <v>15.87048402</v>
      </c>
      <c r="AD19" s="9">
        <v>15.87048402</v>
      </c>
      <c r="AE19" s="9">
        <v>15.310691039999998</v>
      </c>
      <c r="AF19" s="76">
        <v>62.92214329</v>
      </c>
    </row>
    <row r="20" spans="1:32" ht="15">
      <c r="A20" s="38" t="s">
        <v>255</v>
      </c>
      <c r="B20" s="23"/>
      <c r="C20" s="18">
        <v>24.59</v>
      </c>
      <c r="D20" s="18">
        <v>19.391</v>
      </c>
      <c r="E20" s="18">
        <v>28.079</v>
      </c>
      <c r="F20" s="18">
        <v>24.946</v>
      </c>
      <c r="G20" s="92">
        <v>97.006</v>
      </c>
      <c r="H20" s="18">
        <v>22.526</v>
      </c>
      <c r="I20" s="18">
        <v>15.514</v>
      </c>
      <c r="J20" s="18">
        <v>26.151</v>
      </c>
      <c r="K20" s="18">
        <v>31.792</v>
      </c>
      <c r="L20" s="92">
        <v>95.983</v>
      </c>
      <c r="M20" s="18">
        <v>33.637</v>
      </c>
      <c r="N20" s="18">
        <v>24.597</v>
      </c>
      <c r="O20" s="18">
        <v>36.486</v>
      </c>
      <c r="P20" s="18">
        <v>38.32300000000001</v>
      </c>
      <c r="Q20" s="92">
        <v>133.043</v>
      </c>
      <c r="R20" s="18">
        <v>34.025</v>
      </c>
      <c r="S20" s="18">
        <v>34.830999999999996</v>
      </c>
      <c r="T20" s="18">
        <v>39.093</v>
      </c>
      <c r="U20" s="18">
        <v>30.968000000000004</v>
      </c>
      <c r="V20" s="92">
        <v>138.917</v>
      </c>
      <c r="W20" s="18">
        <v>40.038</v>
      </c>
      <c r="X20" s="18">
        <v>40.78</v>
      </c>
      <c r="Y20" s="18">
        <v>47.86800000000001</v>
      </c>
      <c r="Z20" s="18">
        <v>39.266999999999996</v>
      </c>
      <c r="AA20" s="92">
        <v>167.953</v>
      </c>
      <c r="AB20" s="18">
        <v>41.041000000000004</v>
      </c>
      <c r="AC20" s="18">
        <v>50.768</v>
      </c>
      <c r="AD20" s="18">
        <v>54.63799999999999</v>
      </c>
      <c r="AE20" s="18">
        <v>55.369</v>
      </c>
      <c r="AF20" s="92">
        <v>201.816</v>
      </c>
    </row>
    <row r="21" spans="1:32" ht="15">
      <c r="A21" s="51"/>
      <c r="B21" s="2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32" ht="15">
      <c r="A22" s="63" t="s">
        <v>170</v>
      </c>
      <c r="B22" s="100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32" ht="16" thickBot="1">
      <c r="A23" s="2" t="s">
        <v>240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>
      <c r="A24" s="43" t="s">
        <v>221</v>
      </c>
      <c r="B24" s="110"/>
      <c r="C24" s="44">
        <v>24.59</v>
      </c>
      <c r="D24" s="44">
        <v>19.391</v>
      </c>
      <c r="E24" s="44">
        <v>28.079</v>
      </c>
      <c r="F24" s="44">
        <v>24.946</v>
      </c>
      <c r="G24" s="88">
        <v>97.006</v>
      </c>
      <c r="H24" s="44">
        <v>22.526</v>
      </c>
      <c r="I24" s="44">
        <v>15.514</v>
      </c>
      <c r="J24" s="44">
        <v>26.151</v>
      </c>
      <c r="K24" s="44">
        <v>31.792</v>
      </c>
      <c r="L24" s="88">
        <v>95.983</v>
      </c>
      <c r="M24" s="44">
        <v>33.637</v>
      </c>
      <c r="N24" s="44">
        <v>24.597</v>
      </c>
      <c r="O24" s="44">
        <v>36.486</v>
      </c>
      <c r="P24" s="44">
        <v>38.32300000000001</v>
      </c>
      <c r="Q24" s="88">
        <v>133.043</v>
      </c>
      <c r="R24" s="44">
        <v>34.025</v>
      </c>
      <c r="S24" s="44">
        <v>34.830999999999996</v>
      </c>
      <c r="T24" s="44">
        <v>39.093</v>
      </c>
      <c r="U24" s="44">
        <v>30.968000000000004</v>
      </c>
      <c r="V24" s="88">
        <v>138.917</v>
      </c>
      <c r="W24" s="44">
        <v>40.038</v>
      </c>
      <c r="X24" s="44">
        <v>40.78</v>
      </c>
      <c r="Y24" s="44">
        <v>47.86800000000001</v>
      </c>
      <c r="Z24" s="44">
        <v>39.266999999999996</v>
      </c>
      <c r="AA24" s="88">
        <v>167.953</v>
      </c>
      <c r="AB24" s="44">
        <v>45.188</v>
      </c>
      <c r="AC24" s="44">
        <v>50.768</v>
      </c>
      <c r="AD24" s="44">
        <v>54.63799999999999</v>
      </c>
      <c r="AE24" s="44">
        <v>55.369</v>
      </c>
      <c r="AF24" s="88">
        <v>205.963</v>
      </c>
    </row>
    <row r="25" spans="1:32" ht="15">
      <c r="A25" s="45" t="s">
        <v>33</v>
      </c>
      <c r="B25" s="5"/>
      <c r="C25" s="46">
        <v>9.776</v>
      </c>
      <c r="D25" s="46">
        <v>9.044</v>
      </c>
      <c r="E25" s="46">
        <v>14.329</v>
      </c>
      <c r="F25" s="46">
        <v>1.924</v>
      </c>
      <c r="G25" s="89">
        <v>35.06</v>
      </c>
      <c r="H25" s="46">
        <v>7.725</v>
      </c>
      <c r="I25" s="46">
        <v>0.718</v>
      </c>
      <c r="J25" s="46">
        <v>8.948</v>
      </c>
      <c r="K25" s="46">
        <v>12.76</v>
      </c>
      <c r="L25" s="89">
        <v>30.151</v>
      </c>
      <c r="M25" s="46">
        <v>10.703</v>
      </c>
      <c r="N25" s="46">
        <v>7.949999999999999</v>
      </c>
      <c r="O25" s="46">
        <v>14.350999999999999</v>
      </c>
      <c r="P25" s="46">
        <v>12.431</v>
      </c>
      <c r="Q25" s="89">
        <v>45.435</v>
      </c>
      <c r="R25" s="46">
        <v>8.814</v>
      </c>
      <c r="S25" s="46">
        <v>10.849999999999994</v>
      </c>
      <c r="T25" s="46">
        <v>12.882000000000005</v>
      </c>
      <c r="U25" s="46">
        <v>12.741</v>
      </c>
      <c r="V25" s="89">
        <v>45.287</v>
      </c>
      <c r="W25" s="46">
        <v>13.123</v>
      </c>
      <c r="X25" s="46">
        <v>12.537</v>
      </c>
      <c r="Y25" s="46">
        <v>15.891000000000002</v>
      </c>
      <c r="Z25" s="46">
        <v>10.294999999999995</v>
      </c>
      <c r="AA25" s="89">
        <v>51.846</v>
      </c>
      <c r="AB25" s="46">
        <v>11.321</v>
      </c>
      <c r="AC25" s="46">
        <v>15.537</v>
      </c>
      <c r="AD25" s="46">
        <v>15.540000000000003</v>
      </c>
      <c r="AE25" s="46">
        <v>17.351</v>
      </c>
      <c r="AF25" s="89">
        <v>59.749</v>
      </c>
    </row>
    <row r="26" spans="1:32" ht="15">
      <c r="A26" s="47" t="s">
        <v>79</v>
      </c>
      <c r="B26" s="5"/>
      <c r="C26" s="48">
        <v>0.3975599837332249</v>
      </c>
      <c r="D26" s="48">
        <v>0.4664019390438864</v>
      </c>
      <c r="E26" s="48">
        <v>0.5103101962320595</v>
      </c>
      <c r="F26" s="48">
        <v>0.07712659344183435</v>
      </c>
      <c r="G26" s="90">
        <v>0.3614209430344515</v>
      </c>
      <c r="H26" s="48">
        <v>0.34293705051939977</v>
      </c>
      <c r="I26" s="48">
        <v>0.046280778651540545</v>
      </c>
      <c r="J26" s="48">
        <v>0.34216664754693893</v>
      </c>
      <c r="K26" s="48">
        <v>0.40135883241066933</v>
      </c>
      <c r="L26" s="90">
        <v>0.3141285435962618</v>
      </c>
      <c r="M26" s="48">
        <v>0.31819127746231823</v>
      </c>
      <c r="N26" s="48">
        <v>0.323210147578973</v>
      </c>
      <c r="O26" s="48">
        <v>0.3933289480896782</v>
      </c>
      <c r="P26" s="48">
        <v>0.3243743965764685</v>
      </c>
      <c r="Q26" s="90">
        <v>0.3415061295971979</v>
      </c>
      <c r="R26" s="48">
        <v>0.25904481998530493</v>
      </c>
      <c r="S26" s="48">
        <v>0.3115041198931985</v>
      </c>
      <c r="T26" s="48">
        <v>0.32952190929322395</v>
      </c>
      <c r="U26" s="48">
        <v>0.41142469646086277</v>
      </c>
      <c r="V26" s="90">
        <v>0.32600041751549486</v>
      </c>
      <c r="W26" s="48">
        <v>0.3277636245566712</v>
      </c>
      <c r="X26" s="48">
        <v>0.30743011280039234</v>
      </c>
      <c r="Y26" s="48">
        <v>0.3319754324392078</v>
      </c>
      <c r="Z26" s="48">
        <v>0.26217943820510853</v>
      </c>
      <c r="AA26" s="90">
        <v>0.3086935035396807</v>
      </c>
      <c r="AB26" s="48">
        <v>0.25053111445516507</v>
      </c>
      <c r="AC26" s="48">
        <v>0.306039237314844</v>
      </c>
      <c r="AD26" s="48">
        <v>0.28441743841282635</v>
      </c>
      <c r="AE26" s="48">
        <v>0.31337029745886685</v>
      </c>
      <c r="AF26" s="90">
        <v>0.2900957939047305</v>
      </c>
    </row>
    <row r="27" spans="1:32" ht="15">
      <c r="A27" s="20" t="s">
        <v>227</v>
      </c>
      <c r="B27" s="5"/>
      <c r="C27" s="52">
        <v>-2.075</v>
      </c>
      <c r="D27" s="52">
        <v>-2.072</v>
      </c>
      <c r="E27" s="52">
        <v>-2.074</v>
      </c>
      <c r="F27" s="52">
        <v>-2.079</v>
      </c>
      <c r="G27" s="93">
        <v>-8.3</v>
      </c>
      <c r="H27" s="52">
        <v>-2.883</v>
      </c>
      <c r="I27" s="52">
        <v>-3.233</v>
      </c>
      <c r="J27" s="52">
        <v>-3.743</v>
      </c>
      <c r="K27" s="52">
        <v>-3.13</v>
      </c>
      <c r="L27" s="93">
        <v>-12.989</v>
      </c>
      <c r="M27" s="52">
        <v>-3.527</v>
      </c>
      <c r="N27" s="52">
        <v>-4.046</v>
      </c>
      <c r="O27" s="52">
        <v>-4.134</v>
      </c>
      <c r="P27" s="52">
        <v>-4.3260000000000005</v>
      </c>
      <c r="Q27" s="93">
        <v>-16.033</v>
      </c>
      <c r="R27" s="52">
        <v>-4.191</v>
      </c>
      <c r="S27" s="52">
        <v>-4.326</v>
      </c>
      <c r="T27" s="52">
        <v>-4.275</v>
      </c>
      <c r="U27" s="52">
        <v>-5.064000000000002</v>
      </c>
      <c r="V27" s="93">
        <v>-17.856</v>
      </c>
      <c r="W27" s="52">
        <v>-6.815</v>
      </c>
      <c r="X27" s="52">
        <v>-6.909999999999999</v>
      </c>
      <c r="Y27" s="52">
        <v>-6.997999999999999</v>
      </c>
      <c r="Z27" s="52">
        <v>-8.443000000000001</v>
      </c>
      <c r="AA27" s="93">
        <v>-29.166</v>
      </c>
      <c r="AB27" s="52">
        <v>-9.284</v>
      </c>
      <c r="AC27" s="52">
        <v>-11.063999999999998</v>
      </c>
      <c r="AD27" s="52">
        <v>-11.275000000000002</v>
      </c>
      <c r="AE27" s="52">
        <v>-12.111</v>
      </c>
      <c r="AF27" s="93">
        <v>-43.734</v>
      </c>
    </row>
    <row r="28" spans="1:32" ht="15">
      <c r="A28" s="20" t="s">
        <v>228</v>
      </c>
      <c r="B28" s="30"/>
      <c r="C28" s="49">
        <v>-12.289</v>
      </c>
      <c r="D28" s="49">
        <v>11.537</v>
      </c>
      <c r="E28" s="49">
        <v>-1.105</v>
      </c>
      <c r="F28" s="49">
        <v>-1.008</v>
      </c>
      <c r="G28" s="74">
        <v>-2.865</v>
      </c>
      <c r="H28" s="49">
        <v>-0.828</v>
      </c>
      <c r="I28" s="49">
        <v>-0.046</v>
      </c>
      <c r="J28" s="49">
        <v>-0.243</v>
      </c>
      <c r="K28" s="49">
        <v>-0.058</v>
      </c>
      <c r="L28" s="74">
        <v>-1.175</v>
      </c>
      <c r="M28" s="49">
        <v>-0.13</v>
      </c>
      <c r="N28" s="49">
        <v>-0.07899999999999999</v>
      </c>
      <c r="O28" s="49">
        <v>-0.782</v>
      </c>
      <c r="P28" s="49">
        <v>0</v>
      </c>
      <c r="Q28" s="74">
        <v>-0.991</v>
      </c>
      <c r="R28" s="49">
        <v>0</v>
      </c>
      <c r="S28" s="49"/>
      <c r="T28" s="49">
        <v>-0.114</v>
      </c>
      <c r="U28" s="49">
        <v>-0.007999999999999993</v>
      </c>
      <c r="V28" s="74">
        <v>-0.122</v>
      </c>
      <c r="W28" s="49">
        <v>0</v>
      </c>
      <c r="X28" s="49">
        <v>-0.024</v>
      </c>
      <c r="Y28" s="49">
        <v>-0.005000000000000001</v>
      </c>
      <c r="Z28" s="49">
        <v>-0.037000000000000005</v>
      </c>
      <c r="AA28" s="74">
        <v>-0.066</v>
      </c>
      <c r="AB28" s="49">
        <v>-0.171</v>
      </c>
      <c r="AC28" s="49">
        <v>-0.03799999999999998</v>
      </c>
      <c r="AD28" s="49">
        <v>-0.04500000000000001</v>
      </c>
      <c r="AE28" s="49">
        <v>-0.03799999999999998</v>
      </c>
      <c r="AF28" s="74">
        <v>-0.292</v>
      </c>
    </row>
    <row r="29" spans="1:32" ht="15">
      <c r="A29" s="20" t="s">
        <v>161</v>
      </c>
      <c r="B29" s="30"/>
      <c r="C29" s="49">
        <v>11.656</v>
      </c>
      <c r="D29" s="49">
        <v>-11.702</v>
      </c>
      <c r="E29" s="49">
        <v>0.037</v>
      </c>
      <c r="F29" s="49">
        <v>1.942</v>
      </c>
      <c r="G29" s="74">
        <v>1.933</v>
      </c>
      <c r="H29" s="49">
        <v>-0.151</v>
      </c>
      <c r="I29" s="49">
        <v>-0.019</v>
      </c>
      <c r="J29" s="49">
        <v>0.773</v>
      </c>
      <c r="K29" s="49">
        <v>3.233</v>
      </c>
      <c r="L29" s="74">
        <v>3.836</v>
      </c>
      <c r="M29" s="49">
        <v>0.001</v>
      </c>
      <c r="N29" s="49">
        <v>-0.072</v>
      </c>
      <c r="O29" s="49">
        <v>-0.06100000000000001</v>
      </c>
      <c r="P29" s="49">
        <v>0</v>
      </c>
      <c r="Q29" s="74">
        <v>-0.132</v>
      </c>
      <c r="R29" s="49">
        <v>-0.071</v>
      </c>
      <c r="S29" s="49">
        <v>-0.06200000000000001</v>
      </c>
      <c r="T29" s="49">
        <v>-0.062</v>
      </c>
      <c r="U29" s="49">
        <v>-1.341</v>
      </c>
      <c r="V29" s="74">
        <v>-1.536</v>
      </c>
      <c r="W29" s="49">
        <v>-0.062</v>
      </c>
      <c r="X29" s="49">
        <v>-0.03900000000000001</v>
      </c>
      <c r="Y29" s="49">
        <v>-0.063</v>
      </c>
      <c r="Z29" s="49">
        <v>-0.33999999999999997</v>
      </c>
      <c r="AA29" s="74">
        <v>-0.504</v>
      </c>
      <c r="AB29" s="49">
        <v>-1.095</v>
      </c>
      <c r="AC29" s="49">
        <v>-0.4970000000000001</v>
      </c>
      <c r="AD29" s="49">
        <v>-0.135</v>
      </c>
      <c r="AE29" s="49">
        <v>-0.11299999999999999</v>
      </c>
      <c r="AF29" s="74">
        <v>-1.84</v>
      </c>
    </row>
    <row r="30" spans="1:32" ht="15">
      <c r="A30" s="45" t="s">
        <v>3</v>
      </c>
      <c r="B30" s="110"/>
      <c r="C30" s="53">
        <v>7.055</v>
      </c>
      <c r="D30" s="53">
        <v>6.807</v>
      </c>
      <c r="E30" s="53">
        <v>11.187</v>
      </c>
      <c r="F30" s="53">
        <v>0.779</v>
      </c>
      <c r="G30" s="94">
        <v>25.828</v>
      </c>
      <c r="H30" s="53">
        <v>3.863</v>
      </c>
      <c r="I30" s="53">
        <v>-2.58</v>
      </c>
      <c r="J30" s="53">
        <v>5.735</v>
      </c>
      <c r="K30" s="53">
        <v>12.805</v>
      </c>
      <c r="L30" s="94">
        <v>19.823</v>
      </c>
      <c r="M30" s="53">
        <v>7.047</v>
      </c>
      <c r="N30" s="53">
        <v>3.753000000000001</v>
      </c>
      <c r="O30" s="53">
        <v>9.373999999999999</v>
      </c>
      <c r="P30" s="53">
        <v>8.105</v>
      </c>
      <c r="Q30" s="94">
        <v>28.279</v>
      </c>
      <c r="R30" s="53">
        <v>4.552</v>
      </c>
      <c r="S30" s="53">
        <v>6.461999999999996</v>
      </c>
      <c r="T30" s="53">
        <v>8.431000000000004</v>
      </c>
      <c r="U30" s="53">
        <v>6.327999999999999</v>
      </c>
      <c r="V30" s="94">
        <v>25.773</v>
      </c>
      <c r="W30" s="53">
        <v>6.246</v>
      </c>
      <c r="X30" s="53">
        <v>5.564</v>
      </c>
      <c r="Y30" s="53">
        <v>8.825000000000001</v>
      </c>
      <c r="Z30" s="53">
        <v>1.4749999999999979</v>
      </c>
      <c r="AA30" s="94">
        <v>22.11</v>
      </c>
      <c r="AB30" s="53">
        <v>0.771</v>
      </c>
      <c r="AC30" s="53">
        <v>3.9379999999999997</v>
      </c>
      <c r="AD30" s="53">
        <v>4.085000000000001</v>
      </c>
      <c r="AE30" s="53">
        <v>5.088999999999999</v>
      </c>
      <c r="AF30" s="94">
        <v>13.883</v>
      </c>
    </row>
    <row r="31" spans="1:32" ht="15">
      <c r="A31" s="47" t="s">
        <v>80</v>
      </c>
      <c r="B31" s="109"/>
      <c r="C31" s="48">
        <v>0.2869052460349736</v>
      </c>
      <c r="D31" s="48">
        <v>0.35103914186993973</v>
      </c>
      <c r="E31" s="48">
        <v>0.39841162434559635</v>
      </c>
      <c r="F31" s="48">
        <v>0.03122745129479676</v>
      </c>
      <c r="G31" s="90">
        <v>0.26625157206770717</v>
      </c>
      <c r="H31" s="48">
        <v>0.17149072183254904</v>
      </c>
      <c r="I31" s="48">
        <v>-0.1663014051824159</v>
      </c>
      <c r="J31" s="48">
        <v>0.2193032771213338</v>
      </c>
      <c r="K31" s="48">
        <v>0.4027742828384499</v>
      </c>
      <c r="L31" s="90">
        <v>0.2065261556734005</v>
      </c>
      <c r="M31" s="48">
        <v>0.20950144186461336</v>
      </c>
      <c r="N31" s="48">
        <v>0.15257958287596052</v>
      </c>
      <c r="O31" s="48">
        <v>0.2569204626432056</v>
      </c>
      <c r="P31" s="48">
        <v>0.21149179343997074</v>
      </c>
      <c r="Q31" s="90">
        <v>0.21255533925121953</v>
      </c>
      <c r="R31" s="48">
        <v>0.1337839823659074</v>
      </c>
      <c r="S31" s="48">
        <v>0.1855243891935344</v>
      </c>
      <c r="T31" s="48">
        <v>0.21566520860512123</v>
      </c>
      <c r="U31" s="48">
        <v>0.20433996383363467</v>
      </c>
      <c r="V31" s="90">
        <v>0.18552804912285753</v>
      </c>
      <c r="W31" s="48">
        <v>0.15600179829162297</v>
      </c>
      <c r="X31" s="48">
        <v>0.13643943109367337</v>
      </c>
      <c r="Y31" s="48">
        <v>0.1843611598562714</v>
      </c>
      <c r="Z31" s="48">
        <v>0.03756334835867263</v>
      </c>
      <c r="AA31" s="90">
        <v>0.13164397182545115</v>
      </c>
      <c r="AB31" s="48">
        <v>0.017062051872178453</v>
      </c>
      <c r="AC31" s="48">
        <v>0.07756854711629373</v>
      </c>
      <c r="AD31" s="48">
        <v>0.07476481569603576</v>
      </c>
      <c r="AE31" s="48">
        <v>0.0919106359154039</v>
      </c>
      <c r="AF31" s="90">
        <v>0.06740531066259474</v>
      </c>
    </row>
    <row r="32" spans="1:32" s="7" customFormat="1" ht="15">
      <c r="A32" s="21" t="s">
        <v>222</v>
      </c>
      <c r="B32" s="109"/>
      <c r="C32" s="52">
        <v>-2.81</v>
      </c>
      <c r="D32" s="52">
        <v>-1.769</v>
      </c>
      <c r="E32" s="52">
        <v>-15.357</v>
      </c>
      <c r="F32" s="52">
        <v>-0.894</v>
      </c>
      <c r="G32" s="93">
        <v>-20.839</v>
      </c>
      <c r="H32" s="52">
        <v>-1.261</v>
      </c>
      <c r="I32" s="52">
        <v>-1.4639999999999995</v>
      </c>
      <c r="J32" s="52">
        <v>-1.439</v>
      </c>
      <c r="K32" s="52">
        <v>-1.5190000000000001</v>
      </c>
      <c r="L32" s="93">
        <v>-5.683</v>
      </c>
      <c r="M32" s="52">
        <v>-1.442</v>
      </c>
      <c r="N32" s="52">
        <v>-1.5950000000000002</v>
      </c>
      <c r="O32" s="52">
        <v>-1.444</v>
      </c>
      <c r="P32" s="52">
        <v>-3.081</v>
      </c>
      <c r="Q32" s="93">
        <v>-7.562</v>
      </c>
      <c r="R32" s="52">
        <v>-2.2569999999999997</v>
      </c>
      <c r="S32" s="52">
        <v>-2.4440000000000004</v>
      </c>
      <c r="T32" s="52">
        <v>-2.021</v>
      </c>
      <c r="U32" s="52">
        <v>-3.6910000000000003</v>
      </c>
      <c r="V32" s="93">
        <v>-10.413</v>
      </c>
      <c r="W32" s="52">
        <v>-4.640999999999999</v>
      </c>
      <c r="X32" s="52">
        <v>-4.234000000000001</v>
      </c>
      <c r="Y32" s="52">
        <v>-3.6709999999999994</v>
      </c>
      <c r="Z32" s="52">
        <v>-1.374</v>
      </c>
      <c r="AA32" s="93">
        <v>-13.92</v>
      </c>
      <c r="AB32" s="52">
        <v>-3.553</v>
      </c>
      <c r="AC32" s="52">
        <v>-4.099</v>
      </c>
      <c r="AD32" s="52">
        <v>-4.153</v>
      </c>
      <c r="AE32" s="52">
        <v>-4.339</v>
      </c>
      <c r="AF32" s="93">
        <v>-16.144</v>
      </c>
    </row>
    <row r="33" spans="1:32" s="7" customFormat="1" ht="15">
      <c r="A33" s="21" t="s">
        <v>241</v>
      </c>
      <c r="B33" s="109"/>
      <c r="C33" s="54"/>
      <c r="D33" s="54"/>
      <c r="E33" s="54"/>
      <c r="F33" s="54"/>
      <c r="G33" s="121"/>
      <c r="H33" s="54"/>
      <c r="I33" s="54"/>
      <c r="J33" s="54"/>
      <c r="K33" s="54"/>
      <c r="L33" s="121"/>
      <c r="M33" s="54"/>
      <c r="N33" s="54">
        <v>-0.029000000000001247</v>
      </c>
      <c r="O33" s="54">
        <v>-0.04299999999999837</v>
      </c>
      <c r="P33" s="54">
        <v>-3.645000000000001</v>
      </c>
      <c r="Q33" s="121">
        <v>-3.723</v>
      </c>
      <c r="R33" s="54">
        <v>-0.0040000000000000036</v>
      </c>
      <c r="S33" s="54">
        <v>-0.013000000000000345</v>
      </c>
      <c r="T33" s="54">
        <v>-0.006000000000000227</v>
      </c>
      <c r="U33" s="54">
        <v>-0.015999999999998682</v>
      </c>
      <c r="V33" s="121">
        <v>-0.0389999999999997</v>
      </c>
      <c r="W33" s="54">
        <v>-0.00500000000000167</v>
      </c>
      <c r="X33" s="54">
        <v>-0.007999999999999119</v>
      </c>
      <c r="Y33" s="54">
        <v>-0.0020000000000024443</v>
      </c>
      <c r="Z33" s="54">
        <v>-0.005999999999997119</v>
      </c>
      <c r="AA33" s="121">
        <v>-0.02099999999999902</v>
      </c>
      <c r="AB33" s="54">
        <v>-0.0040000000000000036</v>
      </c>
      <c r="AC33" s="54">
        <v>-0.019000000000000128</v>
      </c>
      <c r="AD33" s="54">
        <v>0.0019999999999988916</v>
      </c>
      <c r="AE33" s="54">
        <v>32.897999999999996</v>
      </c>
      <c r="AF33" s="121">
        <v>32.876999999999995</v>
      </c>
    </row>
    <row r="34" spans="1:32" ht="15">
      <c r="A34" s="34" t="s">
        <v>82</v>
      </c>
      <c r="B34" s="5"/>
      <c r="C34" s="40">
        <v>4.242</v>
      </c>
      <c r="D34" s="40">
        <v>5.032</v>
      </c>
      <c r="E34" s="40">
        <v>-4.17</v>
      </c>
      <c r="F34" s="40">
        <v>-0.115</v>
      </c>
      <c r="G34" s="75">
        <v>4.989</v>
      </c>
      <c r="H34" s="40">
        <v>2.602</v>
      </c>
      <c r="I34" s="40">
        <v>-4.044</v>
      </c>
      <c r="J34" s="40">
        <v>4.296</v>
      </c>
      <c r="K34" s="40">
        <v>11.286</v>
      </c>
      <c r="L34" s="75">
        <v>14.14</v>
      </c>
      <c r="M34" s="40">
        <v>5.599</v>
      </c>
      <c r="N34" s="40">
        <v>2.1289999999999996</v>
      </c>
      <c r="O34" s="40">
        <v>7.8870000000000005</v>
      </c>
      <c r="P34" s="40">
        <v>1.3789999999999996</v>
      </c>
      <c r="Q34" s="75">
        <v>16.994</v>
      </c>
      <c r="R34" s="40">
        <v>2.291</v>
      </c>
      <c r="S34" s="40">
        <v>4.0049999999999955</v>
      </c>
      <c r="T34" s="40">
        <v>6.404000000000004</v>
      </c>
      <c r="U34" s="40">
        <v>2.6210000000000004</v>
      </c>
      <c r="V34" s="75">
        <v>15.321</v>
      </c>
      <c r="W34" s="40">
        <v>1.6</v>
      </c>
      <c r="X34" s="40">
        <v>1.322</v>
      </c>
      <c r="Y34" s="40">
        <v>5.151999999999999</v>
      </c>
      <c r="Z34" s="40">
        <v>0.09500000000000064</v>
      </c>
      <c r="AA34" s="75">
        <v>8.169</v>
      </c>
      <c r="AB34" s="40">
        <v>-2.786</v>
      </c>
      <c r="AC34" s="40">
        <v>-0.18000000000000016</v>
      </c>
      <c r="AD34" s="40">
        <v>-0.06599999999999984</v>
      </c>
      <c r="AE34" s="40">
        <v>33.647999999999996</v>
      </c>
      <c r="AF34" s="75">
        <v>30.616</v>
      </c>
    </row>
    <row r="35" spans="1:32" ht="15">
      <c r="A35" s="20" t="s">
        <v>83</v>
      </c>
      <c r="B35" s="5"/>
      <c r="C35" s="52">
        <v>-1.188</v>
      </c>
      <c r="D35" s="52">
        <v>-1.409</v>
      </c>
      <c r="E35" s="52">
        <v>1.183</v>
      </c>
      <c r="F35" s="52">
        <v>0.803</v>
      </c>
      <c r="G35" s="93">
        <v>-0.611</v>
      </c>
      <c r="H35" s="52">
        <v>-0.651</v>
      </c>
      <c r="I35" s="52">
        <v>0.995</v>
      </c>
      <c r="J35" s="52">
        <v>-1.17</v>
      </c>
      <c r="K35" s="52">
        <v>-2.832</v>
      </c>
      <c r="L35" s="93">
        <v>-3.658</v>
      </c>
      <c r="M35" s="52">
        <v>-1.409</v>
      </c>
      <c r="N35" s="52">
        <v>-0.524</v>
      </c>
      <c r="O35" s="52">
        <v>-1.9719999999999998</v>
      </c>
      <c r="P35" s="52">
        <v>1.9999999999999998</v>
      </c>
      <c r="Q35" s="93">
        <v>-1.905</v>
      </c>
      <c r="R35" s="52">
        <v>-0.573</v>
      </c>
      <c r="S35" s="52">
        <v>-1.0010000000000001</v>
      </c>
      <c r="T35" s="52">
        <v>-1.6129999999999998</v>
      </c>
      <c r="U35" s="52">
        <v>-0.5210000000000004</v>
      </c>
      <c r="V35" s="93">
        <v>-3.708</v>
      </c>
      <c r="W35" s="52">
        <v>0.033</v>
      </c>
      <c r="X35" s="52">
        <v>-0.33099999999999996</v>
      </c>
      <c r="Y35" s="52">
        <v>-1.321</v>
      </c>
      <c r="Z35" s="52">
        <v>1.054</v>
      </c>
      <c r="AA35" s="93">
        <v>-0.565</v>
      </c>
      <c r="AB35" s="52">
        <v>0.696</v>
      </c>
      <c r="AC35" s="52">
        <v>0.06800000000000006</v>
      </c>
      <c r="AD35" s="52">
        <v>0.017000000000000015</v>
      </c>
      <c r="AE35" s="52">
        <v>-3.744</v>
      </c>
      <c r="AF35" s="93">
        <v>-2.963</v>
      </c>
    </row>
    <row r="36" spans="1:32" ht="15">
      <c r="A36" s="34" t="s">
        <v>182</v>
      </c>
      <c r="B36" s="5"/>
      <c r="C36" s="40">
        <v>3.054</v>
      </c>
      <c r="D36" s="40">
        <v>3.623</v>
      </c>
      <c r="E36" s="40">
        <v>-2.987</v>
      </c>
      <c r="F36" s="40">
        <v>0.688</v>
      </c>
      <c r="G36" s="75">
        <v>4.378</v>
      </c>
      <c r="H36" s="40">
        <v>1.951</v>
      </c>
      <c r="I36" s="40">
        <v>-3.049</v>
      </c>
      <c r="J36" s="40">
        <v>3.126</v>
      </c>
      <c r="K36" s="40">
        <v>8.454</v>
      </c>
      <c r="L36" s="75">
        <v>10.482</v>
      </c>
      <c r="M36" s="40">
        <v>4.19</v>
      </c>
      <c r="N36" s="40">
        <v>1.6049999999999995</v>
      </c>
      <c r="O36" s="40">
        <v>5.915000000000001</v>
      </c>
      <c r="P36" s="40">
        <v>3.3789999999999996</v>
      </c>
      <c r="Q36" s="75">
        <v>15.089</v>
      </c>
      <c r="R36" s="40">
        <v>1.718</v>
      </c>
      <c r="S36" s="40">
        <v>3.003999999999995</v>
      </c>
      <c r="T36" s="40">
        <v>4.791000000000005</v>
      </c>
      <c r="U36" s="40">
        <v>2.0999999999999996</v>
      </c>
      <c r="V36" s="75">
        <v>11.613</v>
      </c>
      <c r="W36" s="40">
        <v>1.633</v>
      </c>
      <c r="X36" s="40">
        <v>0.9910000000000001</v>
      </c>
      <c r="Y36" s="40">
        <v>3.831</v>
      </c>
      <c r="Z36" s="40">
        <v>1.149</v>
      </c>
      <c r="AA36" s="75">
        <v>7.604</v>
      </c>
      <c r="AB36" s="40">
        <v>-2.09</v>
      </c>
      <c r="AC36" s="40">
        <v>-0.1120000000000001</v>
      </c>
      <c r="AD36" s="40">
        <v>-0.04899999999999993</v>
      </c>
      <c r="AE36" s="40">
        <v>29.904</v>
      </c>
      <c r="AF36" s="75">
        <v>27.653</v>
      </c>
    </row>
    <row r="37" spans="1:32" ht="15">
      <c r="A37" s="20" t="s">
        <v>180</v>
      </c>
      <c r="B37" s="5"/>
      <c r="C37" s="52"/>
      <c r="D37" s="52"/>
      <c r="E37" s="52"/>
      <c r="F37" s="52"/>
      <c r="G37" s="93"/>
      <c r="H37" s="52"/>
      <c r="I37" s="52"/>
      <c r="J37" s="52"/>
      <c r="K37" s="52"/>
      <c r="L37" s="93"/>
      <c r="M37" s="52">
        <v>-0.449</v>
      </c>
      <c r="N37" s="52">
        <v>-0.35900000000000004</v>
      </c>
      <c r="O37" s="52">
        <v>-0.4869999999999999</v>
      </c>
      <c r="P37" s="52">
        <v>-0.5840000000000001</v>
      </c>
      <c r="Q37" s="93">
        <v>-1.879</v>
      </c>
      <c r="R37" s="52">
        <v>-0.323</v>
      </c>
      <c r="S37" s="52">
        <v>-0.694</v>
      </c>
      <c r="T37" s="52">
        <v>-0.752</v>
      </c>
      <c r="U37" s="52">
        <v>-0.772</v>
      </c>
      <c r="V37" s="93">
        <v>-2.541</v>
      </c>
      <c r="W37" s="52">
        <v>-0.839</v>
      </c>
      <c r="X37" s="52">
        <v>-0.5960000000000001</v>
      </c>
      <c r="Y37" s="52">
        <v>-0.8489999999999998</v>
      </c>
      <c r="Z37" s="52">
        <v>-0.0050000000000003375</v>
      </c>
      <c r="AA37" s="93">
        <v>-2.289</v>
      </c>
      <c r="AB37" s="52">
        <v>-0.214</v>
      </c>
      <c r="AC37" s="52">
        <v>-0.528</v>
      </c>
      <c r="AD37" s="52">
        <v>-0.52</v>
      </c>
      <c r="AE37" s="52">
        <v>-0.43799999999999994</v>
      </c>
      <c r="AF37" s="93">
        <v>-1.7</v>
      </c>
    </row>
    <row r="38" spans="1:38" ht="15">
      <c r="A38" s="34" t="s">
        <v>181</v>
      </c>
      <c r="B38" s="5"/>
      <c r="C38" s="40">
        <v>3.054</v>
      </c>
      <c r="D38" s="40">
        <v>3.623</v>
      </c>
      <c r="E38" s="40">
        <v>-2.987</v>
      </c>
      <c r="F38" s="40">
        <v>0.688</v>
      </c>
      <c r="G38" s="75">
        <v>4.378</v>
      </c>
      <c r="H38" s="40">
        <v>1.951</v>
      </c>
      <c r="I38" s="40">
        <v>-3.049</v>
      </c>
      <c r="J38" s="40">
        <v>3.126</v>
      </c>
      <c r="K38" s="40">
        <v>8.454</v>
      </c>
      <c r="L38" s="75">
        <v>10.482</v>
      </c>
      <c r="M38" s="40">
        <v>3.741</v>
      </c>
      <c r="N38" s="40">
        <v>1.246</v>
      </c>
      <c r="O38" s="40">
        <v>5.427999999999999</v>
      </c>
      <c r="P38" s="40">
        <v>2.7950000000000017</v>
      </c>
      <c r="Q38" s="75">
        <v>13.21</v>
      </c>
      <c r="R38" s="40">
        <v>1.395</v>
      </c>
      <c r="S38" s="40">
        <v>2.31</v>
      </c>
      <c r="T38" s="40">
        <v>4.039</v>
      </c>
      <c r="U38" s="40">
        <v>1.3279999999999994</v>
      </c>
      <c r="V38" s="75">
        <v>9.072</v>
      </c>
      <c r="W38" s="40">
        <v>0.794</v>
      </c>
      <c r="X38" s="40">
        <v>0.395</v>
      </c>
      <c r="Y38" s="40">
        <v>2.982</v>
      </c>
      <c r="Z38" s="40">
        <v>1.1440000000000001</v>
      </c>
      <c r="AA38" s="75">
        <v>5.315</v>
      </c>
      <c r="AB38" s="40">
        <v>-2.304</v>
      </c>
      <c r="AC38" s="40">
        <v>-0.6400000000000001</v>
      </c>
      <c r="AD38" s="40">
        <v>-0.569</v>
      </c>
      <c r="AE38" s="40">
        <v>29.466</v>
      </c>
      <c r="AF38" s="75">
        <v>25.953</v>
      </c>
      <c r="AK38" s="175"/>
      <c r="AL38" s="175"/>
    </row>
    <row r="39" spans="2:38" ht="15">
      <c r="B39" s="5"/>
      <c r="C39" s="10"/>
      <c r="D39" s="10"/>
      <c r="E39" s="10"/>
      <c r="G39" s="10"/>
      <c r="H39" s="10"/>
      <c r="I39" s="10"/>
      <c r="J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J39" s="175"/>
      <c r="AK39" s="175"/>
      <c r="AL39" s="175"/>
    </row>
    <row r="40" spans="1:38" ht="15">
      <c r="A40" s="63" t="s">
        <v>171</v>
      </c>
      <c r="B40" s="30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J40" s="175"/>
      <c r="AK40" s="175"/>
      <c r="AL40" s="175"/>
    </row>
    <row r="41" spans="1:38" ht="16" thickBot="1">
      <c r="A41" s="2" t="s">
        <v>240</v>
      </c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J41" s="175"/>
      <c r="AK41" s="175"/>
      <c r="AL41" s="175"/>
    </row>
    <row r="42" spans="1:38" ht="15">
      <c r="A42" s="43" t="s">
        <v>33</v>
      </c>
      <c r="B42" s="109"/>
      <c r="C42" s="44">
        <v>9.776</v>
      </c>
      <c r="D42" s="44">
        <v>9.044</v>
      </c>
      <c r="E42" s="44">
        <v>14.329</v>
      </c>
      <c r="F42" s="44">
        <v>1.924</v>
      </c>
      <c r="G42" s="88">
        <v>35.06</v>
      </c>
      <c r="H42" s="44">
        <v>7.725</v>
      </c>
      <c r="I42" s="44">
        <v>0.718</v>
      </c>
      <c r="J42" s="44">
        <v>8.948</v>
      </c>
      <c r="K42" s="44">
        <v>12.76</v>
      </c>
      <c r="L42" s="88">
        <v>30.151</v>
      </c>
      <c r="M42" s="44">
        <v>10.703</v>
      </c>
      <c r="N42" s="44">
        <v>7.949999999999999</v>
      </c>
      <c r="O42" s="44">
        <v>14.350999999999999</v>
      </c>
      <c r="P42" s="44">
        <v>12.431000000000004</v>
      </c>
      <c r="Q42" s="88">
        <v>45.435</v>
      </c>
      <c r="R42" s="44">
        <v>8.814</v>
      </c>
      <c r="S42" s="44">
        <v>10.850000000000001</v>
      </c>
      <c r="T42" s="44">
        <v>12.881999999999998</v>
      </c>
      <c r="U42" s="44">
        <v>12.741</v>
      </c>
      <c r="V42" s="88">
        <f aca="true" t="shared" si="0" ref="V42:V48">SUM(R42:U42)</f>
        <v>45.287</v>
      </c>
      <c r="W42" s="44">
        <v>13.122</v>
      </c>
      <c r="X42" s="44">
        <v>12.537</v>
      </c>
      <c r="Y42" s="44">
        <v>15.891000000000002</v>
      </c>
      <c r="Z42" s="44">
        <v>10.296</v>
      </c>
      <c r="AA42" s="88">
        <v>51.846</v>
      </c>
      <c r="AB42" s="44">
        <v>11.321</v>
      </c>
      <c r="AC42" s="44">
        <v>15.537</v>
      </c>
      <c r="AD42" s="44">
        <v>15.540000000000003</v>
      </c>
      <c r="AE42" s="44">
        <v>17.351</v>
      </c>
      <c r="AF42" s="88">
        <v>59.749</v>
      </c>
      <c r="AJ42" s="175"/>
      <c r="AK42" s="175"/>
      <c r="AL42" s="175"/>
    </row>
    <row r="43" spans="1:38" ht="15">
      <c r="A43" s="1" t="s">
        <v>162</v>
      </c>
      <c r="B43" s="5"/>
      <c r="C43" s="24">
        <v>0.023</v>
      </c>
      <c r="D43" s="24">
        <v>-0.6267506684891266</v>
      </c>
      <c r="E43" s="24">
        <v>0.02375066848912661</v>
      </c>
      <c r="F43" s="24">
        <v>-0.03875866848912642</v>
      </c>
      <c r="G43" s="74">
        <v>-0.6187586684891264</v>
      </c>
      <c r="H43" s="24">
        <v>0.558175</v>
      </c>
      <c r="I43" s="24">
        <v>-1.0433738600000002</v>
      </c>
      <c r="J43" s="24">
        <v>0.42232862</v>
      </c>
      <c r="K43" s="24">
        <v>-0.03050631999999999</v>
      </c>
      <c r="L43" s="74">
        <v>-0.09355155999999999</v>
      </c>
      <c r="M43" s="24">
        <v>1.578292646818892</v>
      </c>
      <c r="N43" s="24">
        <v>-0.2544699489703919</v>
      </c>
      <c r="O43" s="24">
        <v>0.2035018868631826</v>
      </c>
      <c r="P43" s="24">
        <v>-0.9451890895542099</v>
      </c>
      <c r="Q43" s="74">
        <v>0.5821354951574729</v>
      </c>
      <c r="R43" s="24">
        <v>2.7956997124201317</v>
      </c>
      <c r="S43" s="24">
        <v>-0.8313691135082997</v>
      </c>
      <c r="T43" s="24">
        <f>0.450229155168495+4.415</f>
        <v>4.865229155168495</v>
      </c>
      <c r="U43" s="24">
        <f>-2.30402138338127+4.837</f>
        <v>2.53297861661873</v>
      </c>
      <c r="V43" s="74">
        <f t="shared" si="0"/>
        <v>9.362538370699056</v>
      </c>
      <c r="W43" s="24">
        <v>5.060928815504099</v>
      </c>
      <c r="X43" s="24">
        <v>-0.9136880205850402</v>
      </c>
      <c r="Y43" s="24">
        <v>0.6504386950471381</v>
      </c>
      <c r="Z43" s="24">
        <v>2.9766835876519915</v>
      </c>
      <c r="AA43" s="74">
        <v>7.774363077618185</v>
      </c>
      <c r="AB43" s="24">
        <v>-2.893910355548992</v>
      </c>
      <c r="AC43" s="24">
        <v>-7.379882210761212</v>
      </c>
      <c r="AD43" s="24">
        <v>-6.008276719554997</v>
      </c>
      <c r="AE43" s="24">
        <v>-12.745808812980282</v>
      </c>
      <c r="AF43" s="74">
        <v>-29.02787809884548</v>
      </c>
      <c r="AI43" s="229"/>
      <c r="AJ43" s="175"/>
      <c r="AK43" s="175"/>
      <c r="AL43" s="175"/>
    </row>
    <row r="44" spans="1:38" ht="15">
      <c r="A44" s="1" t="s">
        <v>211</v>
      </c>
      <c r="B44" s="5"/>
      <c r="C44" s="24">
        <v>-0.014</v>
      </c>
      <c r="D44" s="24">
        <v>-0.002862000000000975</v>
      </c>
      <c r="E44" s="24">
        <v>0.38486199999999954</v>
      </c>
      <c r="F44" s="24">
        <v>-4.904</v>
      </c>
      <c r="G44" s="74">
        <v>-4.5230000000000015</v>
      </c>
      <c r="H44" s="24">
        <v>-0.7859801199999997</v>
      </c>
      <c r="I44" s="24">
        <v>2.5025556500000015</v>
      </c>
      <c r="J44" s="24">
        <v>-0.5907307700000051</v>
      </c>
      <c r="K44" s="24">
        <v>-0.4977091899999985</v>
      </c>
      <c r="L44" s="74">
        <v>0.6281355700000013</v>
      </c>
      <c r="M44" s="24">
        <v>-0.29548129999999995</v>
      </c>
      <c r="N44" s="24">
        <v>-0.16225302041247275</v>
      </c>
      <c r="O44" s="24">
        <v>-0.3146975752062359</v>
      </c>
      <c r="P44" s="24">
        <v>-0.17393664520623642</v>
      </c>
      <c r="Q44" s="74">
        <v>-0.946368540824945</v>
      </c>
      <c r="R44" s="24">
        <v>-0.25799625520623637</v>
      </c>
      <c r="S44" s="24">
        <v>-0.24899629520623634</v>
      </c>
      <c r="T44" s="24">
        <v>-0.2654550695875272</v>
      </c>
      <c r="U44" s="24">
        <v>-0.16832366000000054</v>
      </c>
      <c r="V44" s="74">
        <f t="shared" si="0"/>
        <v>-0.9407712800000004</v>
      </c>
      <c r="W44" s="24">
        <v>-0.004576469999999996</v>
      </c>
      <c r="X44" s="24">
        <v>-0.49007373000000004</v>
      </c>
      <c r="Y44" s="24">
        <v>-0.4023812886371514</v>
      </c>
      <c r="Z44" s="24">
        <v>-0.24849741000000003</v>
      </c>
      <c r="AA44" s="74">
        <v>-1.1455288986371515</v>
      </c>
      <c r="AB44" s="24">
        <v>-0.0037421399999999407</v>
      </c>
      <c r="AC44" s="24">
        <v>-0.018956869999999633</v>
      </c>
      <c r="AD44" s="24">
        <v>0.001796129999999771</v>
      </c>
      <c r="AE44" s="24">
        <v>3.085700002614794E-05</v>
      </c>
      <c r="AF44" s="74">
        <v>-0.020872022999973653</v>
      </c>
      <c r="AJ44" s="175"/>
      <c r="AK44" s="175"/>
      <c r="AL44" s="175"/>
    </row>
    <row r="45" spans="1:38" ht="15">
      <c r="A45" s="1" t="s">
        <v>84</v>
      </c>
      <c r="B45" s="5"/>
      <c r="C45" s="24">
        <v>-2.979</v>
      </c>
      <c r="D45" s="24">
        <v>0.33818650788989635</v>
      </c>
      <c r="E45" s="24">
        <v>-3.1441865078898963</v>
      </c>
      <c r="F45" s="24">
        <v>-0.7</v>
      </c>
      <c r="G45" s="74">
        <v>-6.485</v>
      </c>
      <c r="H45" s="24">
        <v>-4.628708718757578</v>
      </c>
      <c r="I45" s="24">
        <v>0.31474012707573457</v>
      </c>
      <c r="J45" s="24">
        <v>16.2747668630596</v>
      </c>
      <c r="K45" s="24">
        <v>14.381576000401571</v>
      </c>
      <c r="L45" s="74">
        <v>26.342374271779345</v>
      </c>
      <c r="M45" s="24">
        <v>-1.605153080614595</v>
      </c>
      <c r="N45" s="24">
        <v>-2.7580144576807757</v>
      </c>
      <c r="O45" s="24">
        <v>-7.164008082532953</v>
      </c>
      <c r="P45" s="24">
        <v>4.4454311205340815</v>
      </c>
      <c r="Q45" s="74">
        <v>-7.081744500294242</v>
      </c>
      <c r="R45" s="24">
        <v>-1.905667413929817</v>
      </c>
      <c r="S45" s="24">
        <v>1.2682002472245033</v>
      </c>
      <c r="T45" s="24">
        <v>-3.6615328332946864</v>
      </c>
      <c r="U45" s="24">
        <v>8.764</v>
      </c>
      <c r="V45" s="74">
        <f t="shared" si="0"/>
        <v>4.464999999999999</v>
      </c>
      <c r="W45" s="24">
        <v>-5.794</v>
      </c>
      <c r="X45" s="24">
        <v>10.652999999999999</v>
      </c>
      <c r="Y45" s="24">
        <v>-14.964</v>
      </c>
      <c r="Z45" s="24">
        <v>25.84</v>
      </c>
      <c r="AA45" s="74">
        <v>15.735</v>
      </c>
      <c r="AB45" s="24">
        <v>-1.477</v>
      </c>
      <c r="AC45" s="24">
        <v>-0.9159999999999997</v>
      </c>
      <c r="AD45" s="24">
        <v>12.870000000000001</v>
      </c>
      <c r="AE45" s="24">
        <v>13.2</v>
      </c>
      <c r="AF45" s="74">
        <v>23.677</v>
      </c>
      <c r="AJ45" s="175"/>
      <c r="AK45" s="175"/>
      <c r="AL45" s="175"/>
    </row>
    <row r="46" spans="1:38" ht="15">
      <c r="A46" s="1" t="s">
        <v>192</v>
      </c>
      <c r="B46" s="5"/>
      <c r="C46" s="24">
        <v>8.102473555139998</v>
      </c>
      <c r="D46" s="24">
        <v>0</v>
      </c>
      <c r="E46" s="24">
        <v>1.9102055126273225</v>
      </c>
      <c r="F46" s="24">
        <v>-1.4656790677673197</v>
      </c>
      <c r="G46" s="74">
        <v>8.547</v>
      </c>
      <c r="H46" s="24">
        <v>-9.950000000000001E-06</v>
      </c>
      <c r="I46" s="24">
        <v>-0.126</v>
      </c>
      <c r="J46" s="24">
        <v>0</v>
      </c>
      <c r="K46" s="24">
        <v>-0.9399550500000001</v>
      </c>
      <c r="L46" s="74">
        <v>-1.065965</v>
      </c>
      <c r="M46" s="24">
        <v>0</v>
      </c>
      <c r="N46" s="24">
        <v>-1.2924676802416912</v>
      </c>
      <c r="O46" s="24">
        <v>0.28996011</v>
      </c>
      <c r="P46" s="24">
        <v>-4.1510037745706345</v>
      </c>
      <c r="Q46" s="74">
        <v>-5.153511344812325</v>
      </c>
      <c r="R46" s="24">
        <v>0.2852741550000003</v>
      </c>
      <c r="S46" s="24">
        <v>-1.0819774737499985</v>
      </c>
      <c r="T46" s="24">
        <v>-0.5564865406003565</v>
      </c>
      <c r="U46" s="24">
        <v>-0.7784069606496451</v>
      </c>
      <c r="V46" s="74">
        <f t="shared" si="0"/>
        <v>-2.13159682</v>
      </c>
      <c r="W46" s="24">
        <v>0.0954796975592129</v>
      </c>
      <c r="X46" s="24">
        <v>-0.267463989644919</v>
      </c>
      <c r="Y46" s="24">
        <v>0.046651551727224766</v>
      </c>
      <c r="Z46" s="24">
        <v>-2.0179525457434253</v>
      </c>
      <c r="AA46" s="74">
        <v>-2.1432852861019067</v>
      </c>
      <c r="AB46" s="24">
        <v>1.20526065</v>
      </c>
      <c r="AC46" s="24">
        <v>-0.19709500124999924</v>
      </c>
      <c r="AD46" s="24">
        <v>-0.1601728149999997</v>
      </c>
      <c r="AE46" s="24">
        <v>-1.2118271068540967</v>
      </c>
      <c r="AF46" s="74">
        <v>-0.3638342731040955</v>
      </c>
      <c r="AJ46" s="175"/>
      <c r="AK46" s="175"/>
      <c r="AL46" s="175"/>
    </row>
    <row r="47" spans="1:38" ht="15">
      <c r="A47" s="1" t="s">
        <v>231</v>
      </c>
      <c r="B47" s="30"/>
      <c r="C47" s="49">
        <v>-0.9361301156946557</v>
      </c>
      <c r="D47" s="49">
        <v>-3.4508244756946547</v>
      </c>
      <c r="E47" s="49">
        <v>-1.1604581171123967</v>
      </c>
      <c r="F47" s="49">
        <v>-1.9455872914982921</v>
      </c>
      <c r="G47" s="74">
        <v>-7.459</v>
      </c>
      <c r="H47" s="49">
        <v>-0.7353005690165451</v>
      </c>
      <c r="I47" s="49">
        <v>-3.7226628478250117</v>
      </c>
      <c r="J47" s="49">
        <v>-0.552888925836097</v>
      </c>
      <c r="K47" s="49">
        <v>-3.6111171531185877</v>
      </c>
      <c r="L47" s="74">
        <v>-8.60089253471551</v>
      </c>
      <c r="M47" s="49">
        <v>-0.6712488372786716</v>
      </c>
      <c r="N47" s="49">
        <v>-3.5312650381302406</v>
      </c>
      <c r="O47" s="49">
        <v>-0.6990330056256111</v>
      </c>
      <c r="P47" s="49">
        <v>-5.016257695898746</v>
      </c>
      <c r="Q47" s="74">
        <v>-9.91780457693327</v>
      </c>
      <c r="R47" s="49">
        <v>-1.0634382554169404</v>
      </c>
      <c r="S47" s="49">
        <v>-3.8571894483144327</v>
      </c>
      <c r="T47" s="49">
        <v>-0.7514279285794156</v>
      </c>
      <c r="U47" s="49">
        <v>-4.34333151165781</v>
      </c>
      <c r="V47" s="74">
        <f t="shared" si="0"/>
        <v>-10.0153871439686</v>
      </c>
      <c r="W47" s="49">
        <v>-1.0885978124810767</v>
      </c>
      <c r="X47" s="49">
        <v>-5.684885415856904</v>
      </c>
      <c r="Y47" s="49">
        <v>-0.621644913856529</v>
      </c>
      <c r="Z47" s="49">
        <v>-3.655359545021515</v>
      </c>
      <c r="AA47" s="74">
        <v>-11.050487687216025</v>
      </c>
      <c r="AB47" s="49">
        <v>-0.6861520738038273</v>
      </c>
      <c r="AC47" s="49">
        <v>-6.66007856190338</v>
      </c>
      <c r="AD47" s="49">
        <v>-1.2090974891169823</v>
      </c>
      <c r="AE47" s="49">
        <v>-6.999876415292661</v>
      </c>
      <c r="AF47" s="74">
        <v>-15.55520454011685</v>
      </c>
      <c r="AJ47" s="175"/>
      <c r="AK47" s="175"/>
      <c r="AL47" s="175"/>
    </row>
    <row r="48" spans="1:38" ht="15">
      <c r="A48" s="34" t="s">
        <v>86</v>
      </c>
      <c r="B48" s="30"/>
      <c r="C48" s="40">
        <v>14.006343439445342</v>
      </c>
      <c r="D48" s="40">
        <v>5.301749363706115</v>
      </c>
      <c r="E48" s="40">
        <v>12.343173556114158</v>
      </c>
      <c r="F48" s="40">
        <v>-7.130025027754738</v>
      </c>
      <c r="G48" s="75">
        <v>24.52124133151088</v>
      </c>
      <c r="H48" s="40">
        <v>2.1931756422258757</v>
      </c>
      <c r="I48" s="40">
        <v>-1.3567409307492757</v>
      </c>
      <c r="J48" s="40">
        <v>24.501475787223516</v>
      </c>
      <c r="K48" s="40">
        <v>22.062288287282982</v>
      </c>
      <c r="L48" s="75">
        <v>47.361100747063844</v>
      </c>
      <c r="M48" s="40">
        <v>9.709409428925623</v>
      </c>
      <c r="N48" s="40">
        <v>-0.04847014543557249</v>
      </c>
      <c r="O48" s="40">
        <v>6.666723333498383</v>
      </c>
      <c r="P48" s="40">
        <v>6.590043915304259</v>
      </c>
      <c r="Q48" s="75">
        <v>22.917706532292698</v>
      </c>
      <c r="R48" s="40">
        <f>SUM(R43:R47)</f>
        <v>-0.14612805713286192</v>
      </c>
      <c r="S48" s="40">
        <f aca="true" t="shared" si="1" ref="S48:T48">SUM(S43:S47)</f>
        <v>-4.751332083554464</v>
      </c>
      <c r="T48" s="40">
        <f t="shared" si="1"/>
        <v>-0.3696732168934904</v>
      </c>
      <c r="U48" s="40">
        <f>SUM(U43:U47)</f>
        <v>6.006916484311272</v>
      </c>
      <c r="V48" s="75">
        <f t="shared" si="0"/>
        <v>0.7397831267304555</v>
      </c>
      <c r="W48" s="40">
        <v>11.391234230582235</v>
      </c>
      <c r="X48" s="40">
        <v>15.833888843913133</v>
      </c>
      <c r="Y48" s="40">
        <v>0.6000640442806848</v>
      </c>
      <c r="Z48" s="40">
        <v>33.19087408688705</v>
      </c>
      <c r="AA48" s="75">
        <v>61.0160612056631</v>
      </c>
      <c r="AB48" s="40">
        <v>7.465456080647181</v>
      </c>
      <c r="AC48" s="40">
        <v>0.3649873560854102</v>
      </c>
      <c r="AD48" s="40">
        <v>21.034249106328026</v>
      </c>
      <c r="AE48" s="40">
        <v>9.593518521872987</v>
      </c>
      <c r="AF48" s="75">
        <v>38.45821106493359</v>
      </c>
      <c r="AJ48" s="175"/>
      <c r="AK48" s="175"/>
      <c r="AL48" s="175"/>
    </row>
    <row r="49" spans="1:38" ht="15">
      <c r="A49" s="30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J49" s="175"/>
      <c r="AK49" s="175"/>
      <c r="AL49" s="175"/>
    </row>
    <row r="50" spans="1:38" ht="15">
      <c r="A50" s="63" t="s">
        <v>200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J50" s="175"/>
      <c r="AK50" s="175"/>
      <c r="AL50" s="175"/>
    </row>
    <row r="51" spans="1:38" ht="15.75" customHeight="1" thickBot="1">
      <c r="A51" s="2" t="s">
        <v>240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J51" s="175"/>
      <c r="AK51" s="175"/>
      <c r="AL51" s="175"/>
    </row>
    <row r="52" spans="1:38" ht="15">
      <c r="A52" s="1" t="s">
        <v>87</v>
      </c>
      <c r="B52" s="5"/>
      <c r="C52" s="24">
        <v>-0.098</v>
      </c>
      <c r="D52" s="24">
        <v>-0.39417899999999995</v>
      </c>
      <c r="E52" s="24">
        <v>-0.09982100000000002</v>
      </c>
      <c r="F52" s="24">
        <v>-0.62</v>
      </c>
      <c r="G52" s="66">
        <v>-1.212</v>
      </c>
      <c r="H52" s="24">
        <v>0.21362899999999996</v>
      </c>
      <c r="I52" s="24">
        <v>-0.024645555015472668</v>
      </c>
      <c r="J52" s="24">
        <v>0.516575</v>
      </c>
      <c r="K52" s="24">
        <v>1.4877968700000002</v>
      </c>
      <c r="L52" s="66">
        <v>2.1933553149845273</v>
      </c>
      <c r="M52" s="24">
        <v>-0.4588810000000001</v>
      </c>
      <c r="N52" s="24">
        <v>-2.053491</v>
      </c>
      <c r="O52" s="24">
        <v>-0.31969019999999926</v>
      </c>
      <c r="P52" s="24">
        <v>1.3380621999999998</v>
      </c>
      <c r="Q52" s="66">
        <v>-1.494</v>
      </c>
      <c r="R52" s="24">
        <v>0.4859406499999994</v>
      </c>
      <c r="S52" s="24">
        <v>0.2123382800000011</v>
      </c>
      <c r="T52" s="24">
        <v>2.0687210699999996</v>
      </c>
      <c r="U52" s="24">
        <v>-0.09200000000000008</v>
      </c>
      <c r="V52" s="66">
        <v>2.675</v>
      </c>
      <c r="W52" s="24">
        <v>-1.936</v>
      </c>
      <c r="X52" s="24">
        <v>-1.0590000000000002</v>
      </c>
      <c r="Y52" s="24">
        <v>0.5609999999999999</v>
      </c>
      <c r="Z52" s="24">
        <v>-1.6109999999999998</v>
      </c>
      <c r="AA52" s="66">
        <v>-4.045</v>
      </c>
      <c r="AB52" s="24">
        <v>-3.653</v>
      </c>
      <c r="AC52" s="24">
        <v>-0.8729999999999998</v>
      </c>
      <c r="AD52" s="24">
        <v>1.069</v>
      </c>
      <c r="AE52" s="24">
        <v>4.537</v>
      </c>
      <c r="AF52" s="66">
        <v>1.08</v>
      </c>
      <c r="AJ52" s="175"/>
      <c r="AK52" s="175"/>
      <c r="AL52" s="175"/>
    </row>
    <row r="53" spans="1:38" ht="15">
      <c r="A53" s="1" t="s">
        <v>88</v>
      </c>
      <c r="B53" s="5"/>
      <c r="C53" s="24">
        <v>-6.458</v>
      </c>
      <c r="D53" s="24">
        <v>2.2489811999560114</v>
      </c>
      <c r="E53" s="24">
        <v>-5.9859811999560115</v>
      </c>
      <c r="F53" s="24">
        <v>3.358</v>
      </c>
      <c r="G53" s="74">
        <v>-6.837</v>
      </c>
      <c r="H53" s="24">
        <v>-3.4649321609421513</v>
      </c>
      <c r="I53" s="24">
        <v>-1.370094900517608</v>
      </c>
      <c r="J53" s="24">
        <v>13.465864723079717</v>
      </c>
      <c r="K53" s="24">
        <v>11.95137042276478</v>
      </c>
      <c r="L53" s="74">
        <v>20.582208084384735</v>
      </c>
      <c r="M53" s="24">
        <v>-3.5121962867771117</v>
      </c>
      <c r="N53" s="24">
        <v>1.4191740977218528</v>
      </c>
      <c r="O53" s="24">
        <v>-7.021192213974003</v>
      </c>
      <c r="P53" s="24">
        <v>1.2680153567338595</v>
      </c>
      <c r="Q53" s="74">
        <v>-7.8461990462954025</v>
      </c>
      <c r="R53" s="24">
        <v>1.1514523644385248</v>
      </c>
      <c r="S53" s="24">
        <v>-0.004234808918610167</v>
      </c>
      <c r="T53" s="24">
        <v>-6.120217555519915</v>
      </c>
      <c r="U53" s="24">
        <v>8.387</v>
      </c>
      <c r="V53" s="74">
        <v>3.414</v>
      </c>
      <c r="W53" s="24">
        <v>-1.843</v>
      </c>
      <c r="X53" s="24">
        <v>6.703</v>
      </c>
      <c r="Y53" s="24">
        <v>-13.137</v>
      </c>
      <c r="Z53" s="24">
        <v>22.664</v>
      </c>
      <c r="AA53" s="74">
        <v>14.387</v>
      </c>
      <c r="AB53" s="24">
        <v>2.253</v>
      </c>
      <c r="AC53" s="24">
        <v>-9.655999999999999</v>
      </c>
      <c r="AD53" s="24">
        <v>-1.553</v>
      </c>
      <c r="AE53" s="24">
        <v>6.177999999999999</v>
      </c>
      <c r="AF53" s="74">
        <v>-2.778</v>
      </c>
      <c r="AJ53" s="175"/>
      <c r="AK53" s="175"/>
      <c r="AL53" s="175"/>
    </row>
    <row r="54" spans="1:38" ht="15" hidden="1">
      <c r="A54" s="1" t="s">
        <v>89</v>
      </c>
      <c r="B54" s="5"/>
      <c r="C54" s="24"/>
      <c r="D54" s="24"/>
      <c r="E54" s="24"/>
      <c r="F54" s="24"/>
      <c r="G54" s="74"/>
      <c r="H54" s="24"/>
      <c r="I54" s="24"/>
      <c r="J54" s="24"/>
      <c r="K54" s="24"/>
      <c r="L54" s="74"/>
      <c r="M54" s="24"/>
      <c r="N54" s="24"/>
      <c r="O54" s="24"/>
      <c r="P54" s="24"/>
      <c r="Q54" s="74"/>
      <c r="R54" s="24"/>
      <c r="S54" s="24"/>
      <c r="T54" s="24"/>
      <c r="U54" s="24"/>
      <c r="V54" s="74"/>
      <c r="W54" s="24"/>
      <c r="X54" s="24"/>
      <c r="Y54" s="24"/>
      <c r="Z54" s="24"/>
      <c r="AA54" s="74"/>
      <c r="AB54" s="24"/>
      <c r="AC54" s="24"/>
      <c r="AD54" s="24"/>
      <c r="AE54" s="24"/>
      <c r="AF54" s="74"/>
      <c r="AJ54" s="175"/>
      <c r="AK54" s="175"/>
      <c r="AL54" s="175"/>
    </row>
    <row r="55" spans="1:38" ht="15">
      <c r="A55" s="1" t="s">
        <v>90</v>
      </c>
      <c r="B55" s="5"/>
      <c r="C55" s="49">
        <v>3.577</v>
      </c>
      <c r="D55" s="49">
        <v>-1.5166156920661151</v>
      </c>
      <c r="E55" s="49">
        <v>2.9</v>
      </c>
      <c r="F55" s="49">
        <v>-3.438</v>
      </c>
      <c r="G55" s="74">
        <v>1.564</v>
      </c>
      <c r="H55" s="49">
        <v>-1.3774055578154267</v>
      </c>
      <c r="I55" s="49">
        <v>1.709480582608815</v>
      </c>
      <c r="J55" s="49">
        <v>2.2923271399799012</v>
      </c>
      <c r="K55" s="49">
        <v>0.9424087076367923</v>
      </c>
      <c r="L55" s="74">
        <v>3.566810872410082</v>
      </c>
      <c r="M55" s="49">
        <v>2.365924206162517</v>
      </c>
      <c r="N55" s="49">
        <v>-2.123697555402629</v>
      </c>
      <c r="O55" s="49">
        <v>0.17687433144105066</v>
      </c>
      <c r="P55" s="49">
        <v>1.8391887638002222</v>
      </c>
      <c r="Q55" s="74">
        <v>2.258289746001161</v>
      </c>
      <c r="R55" s="49">
        <v>-3.5430604283683413</v>
      </c>
      <c r="S55" s="49">
        <v>1.0600967761431122</v>
      </c>
      <c r="T55" s="49">
        <v>0.3899636522252292</v>
      </c>
      <c r="U55" s="49">
        <v>0.46899999999999986</v>
      </c>
      <c r="V55" s="74">
        <v>-1.624</v>
      </c>
      <c r="W55" s="49">
        <v>-2.015</v>
      </c>
      <c r="X55" s="49">
        <v>5.009</v>
      </c>
      <c r="Y55" s="49">
        <v>-2.3880000000000003</v>
      </c>
      <c r="Z55" s="49">
        <v>4.787</v>
      </c>
      <c r="AA55" s="74">
        <v>5.393</v>
      </c>
      <c r="AB55" s="49">
        <v>-0.077</v>
      </c>
      <c r="AC55" s="49">
        <v>9.613</v>
      </c>
      <c r="AD55" s="49">
        <v>13.354000000000001</v>
      </c>
      <c r="AE55" s="49">
        <v>2.4849999999999994</v>
      </c>
      <c r="AF55" s="74">
        <v>25.375</v>
      </c>
      <c r="AJ55" s="175"/>
      <c r="AK55" s="175"/>
      <c r="AL55" s="175"/>
    </row>
    <row r="56" spans="1:32" ht="15">
      <c r="A56" s="34" t="s">
        <v>84</v>
      </c>
      <c r="B56" s="5"/>
      <c r="C56" s="40">
        <v>-2.979</v>
      </c>
      <c r="D56" s="40">
        <v>0.33818650788989646</v>
      </c>
      <c r="E56" s="40">
        <v>-3.1</v>
      </c>
      <c r="F56" s="40">
        <v>-0.7000000000000002</v>
      </c>
      <c r="G56" s="75">
        <v>-6.484999999999999</v>
      </c>
      <c r="H56" s="40">
        <v>-4.628708718757578</v>
      </c>
      <c r="I56" s="40">
        <v>0.3147401270757344</v>
      </c>
      <c r="J56" s="40">
        <v>16.274766863059618</v>
      </c>
      <c r="K56" s="40">
        <v>14.381576000401573</v>
      </c>
      <c r="L56" s="75">
        <v>26.34237427177934</v>
      </c>
      <c r="M56" s="40">
        <v>-1.6051530806145946</v>
      </c>
      <c r="N56" s="40">
        <v>-2.7580144576807766</v>
      </c>
      <c r="O56" s="40">
        <v>-7.164008082532952</v>
      </c>
      <c r="P56" s="40">
        <v>4.445266320534081</v>
      </c>
      <c r="Q56" s="75">
        <v>-7.081909300294242</v>
      </c>
      <c r="R56" s="40">
        <v>-1.905667413929817</v>
      </c>
      <c r="S56" s="40">
        <v>1.268200247224503</v>
      </c>
      <c r="T56" s="40">
        <v>-3.661532833294686</v>
      </c>
      <c r="U56" s="40">
        <v>8.764</v>
      </c>
      <c r="V56" s="75">
        <v>4.465</v>
      </c>
      <c r="W56" s="40">
        <v>-5.7940000000000005</v>
      </c>
      <c r="X56" s="40">
        <v>10.653</v>
      </c>
      <c r="Y56" s="40">
        <v>-14.964</v>
      </c>
      <c r="Z56" s="40">
        <v>25.84</v>
      </c>
      <c r="AA56" s="75">
        <v>15.735</v>
      </c>
      <c r="AB56" s="40">
        <v>-1.4769999999999999</v>
      </c>
      <c r="AC56" s="40">
        <v>-0.9159999999999986</v>
      </c>
      <c r="AD56" s="40">
        <v>12.870000000000001</v>
      </c>
      <c r="AE56" s="40">
        <v>13.2</v>
      </c>
      <c r="AF56" s="75">
        <v>23.677</v>
      </c>
    </row>
    <row r="57" spans="1:32" ht="15">
      <c r="A57" s="30"/>
      <c r="B57" s="10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5">
      <c r="A58" s="63" t="s">
        <v>201</v>
      </c>
      <c r="B58" s="11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ht="19" thickBot="1">
      <c r="A59" s="2" t="s">
        <v>240</v>
      </c>
      <c r="C59" s="3"/>
      <c r="D59" s="3"/>
      <c r="E59" s="3"/>
      <c r="F59" s="3"/>
      <c r="G59" s="129"/>
      <c r="H59" s="128"/>
      <c r="I59" s="128"/>
      <c r="J59" s="128"/>
      <c r="K59" s="128"/>
      <c r="L59" s="129"/>
      <c r="M59" s="128"/>
      <c r="N59" s="128"/>
      <c r="O59" s="128"/>
      <c r="P59" s="128"/>
      <c r="Q59" s="129"/>
      <c r="R59" s="128"/>
      <c r="S59" s="128"/>
      <c r="T59" s="128"/>
      <c r="U59" s="128"/>
      <c r="V59" s="129"/>
      <c r="W59" s="128"/>
      <c r="X59" s="128"/>
      <c r="Y59" s="128"/>
      <c r="Z59" s="128"/>
      <c r="AA59" s="129"/>
      <c r="AB59" s="128"/>
      <c r="AC59" s="128"/>
      <c r="AD59" s="128"/>
      <c r="AE59" s="128"/>
      <c r="AF59" s="129"/>
    </row>
    <row r="60" spans="1:32" ht="15">
      <c r="A60" s="1" t="s">
        <v>148</v>
      </c>
      <c r="B60" s="5"/>
      <c r="C60" s="49">
        <v>-1.549</v>
      </c>
      <c r="D60" s="49">
        <v>-0.40664100000000003</v>
      </c>
      <c r="E60" s="49">
        <v>-0.6901060000000001</v>
      </c>
      <c r="F60" s="49">
        <v>-1.1199999999999999</v>
      </c>
      <c r="G60" s="66">
        <v>-5.265747</v>
      </c>
      <c r="H60" s="49">
        <v>-0.55</v>
      </c>
      <c r="I60" s="49">
        <v>-0.55</v>
      </c>
      <c r="J60" s="49">
        <v>-1.3042093199999998</v>
      </c>
      <c r="K60" s="49">
        <v>-3.4149031699999997</v>
      </c>
      <c r="L60" s="66">
        <v>-5.88403559</v>
      </c>
      <c r="M60" s="49">
        <v>-1.2708647600000003</v>
      </c>
      <c r="N60" s="49">
        <v>-0.42224397999999996</v>
      </c>
      <c r="O60" s="49">
        <v>-1.14072351</v>
      </c>
      <c r="P60" s="49">
        <v>-1.1108688000000002</v>
      </c>
      <c r="Q60" s="66">
        <v>-3.9447010500000004</v>
      </c>
      <c r="R60" s="49">
        <v>-0.5957076800000001</v>
      </c>
      <c r="S60" s="49">
        <v>-0.89065598</v>
      </c>
      <c r="T60" s="49">
        <v>-1.56268125</v>
      </c>
      <c r="U60" s="49">
        <v>-1.2202020600000043</v>
      </c>
      <c r="V60" s="66">
        <v>-4.269246970000005</v>
      </c>
      <c r="W60" s="49">
        <v>-1.715</v>
      </c>
      <c r="X60" s="49">
        <v>-1.663508477446192</v>
      </c>
      <c r="Y60" s="49">
        <v>-2.84718416610416</v>
      </c>
      <c r="Z60" s="49">
        <v>-2.582142963367801</v>
      </c>
      <c r="AA60" s="66">
        <v>-8.788</v>
      </c>
      <c r="AB60" s="49">
        <v>-1.417</v>
      </c>
      <c r="AC60" s="49">
        <v>-0.9931696602113738</v>
      </c>
      <c r="AD60" s="49">
        <v>-1.54374927223682</v>
      </c>
      <c r="AE60" s="49">
        <v>-1.1550810675518066</v>
      </c>
      <c r="AF60" s="66">
        <v>-5.111</v>
      </c>
    </row>
    <row r="61" spans="1:34" ht="15">
      <c r="A61" s="1" t="s">
        <v>91</v>
      </c>
      <c r="B61" s="110"/>
      <c r="C61" s="49"/>
      <c r="D61" s="49">
        <v>0</v>
      </c>
      <c r="E61" s="49">
        <v>0</v>
      </c>
      <c r="F61" s="49">
        <v>0</v>
      </c>
      <c r="G61" s="74">
        <v>0</v>
      </c>
      <c r="H61" s="49">
        <v>0</v>
      </c>
      <c r="I61" s="49">
        <v>0</v>
      </c>
      <c r="J61" s="49">
        <v>0</v>
      </c>
      <c r="K61" s="49">
        <v>-22.506</v>
      </c>
      <c r="L61" s="74">
        <v>-22.506</v>
      </c>
      <c r="M61" s="49">
        <v>-0.10035212999999997</v>
      </c>
      <c r="N61" s="49">
        <v>-0.3931924800000002</v>
      </c>
      <c r="O61" s="49">
        <v>-29.980840029999996</v>
      </c>
      <c r="P61" s="49">
        <v>-9.6341312</v>
      </c>
      <c r="Q61" s="74">
        <v>-40.108298950000005</v>
      </c>
      <c r="R61" s="49">
        <v>-9.337046290000002</v>
      </c>
      <c r="S61" s="49">
        <v>-49.210048629999996</v>
      </c>
      <c r="T61" s="49">
        <v>-30.565101669999997</v>
      </c>
      <c r="U61" s="49">
        <v>-139.2</v>
      </c>
      <c r="V61" s="74">
        <v>-228.3</v>
      </c>
      <c r="W61" s="49">
        <v>-61.167806320791854</v>
      </c>
      <c r="X61" s="49">
        <f>-36.4135605370065-0.023</f>
        <v>-36.4365605370065</v>
      </c>
      <c r="Y61" s="49">
        <v>-11.97904320323155</v>
      </c>
      <c r="Z61" s="49">
        <v>-18.1014421735848</v>
      </c>
      <c r="AA61" s="74">
        <v>-127.69</v>
      </c>
      <c r="AB61" s="49">
        <v>-32.204</v>
      </c>
      <c r="AC61" s="49">
        <v>-3.2339812271300827</v>
      </c>
      <c r="AD61" s="49">
        <v>-11.302956181178953</v>
      </c>
      <c r="AE61" s="49">
        <v>-12.457786145615259</v>
      </c>
      <c r="AF61" s="74">
        <v>-59.198723553924296</v>
      </c>
      <c r="AH61" s="125"/>
    </row>
    <row r="62" spans="1:32" ht="15">
      <c r="A62" s="1" t="s">
        <v>298</v>
      </c>
      <c r="B62" s="5"/>
      <c r="C62" s="49"/>
      <c r="D62" s="49"/>
      <c r="E62" s="49"/>
      <c r="F62" s="49"/>
      <c r="G62" s="74"/>
      <c r="H62" s="49"/>
      <c r="I62" s="49"/>
      <c r="J62" s="49"/>
      <c r="K62" s="49"/>
      <c r="L62" s="74"/>
      <c r="M62" s="49"/>
      <c r="N62" s="49"/>
      <c r="O62" s="49"/>
      <c r="P62" s="49"/>
      <c r="Q62" s="74"/>
      <c r="R62" s="49">
        <v>-0.24824602999999998</v>
      </c>
      <c r="S62" s="49">
        <v>-0.34329539000000003</v>
      </c>
      <c r="T62" s="49">
        <v>-0.8549670800000001</v>
      </c>
      <c r="U62" s="49">
        <v>-1.3873264399999998</v>
      </c>
      <c r="V62" s="74">
        <v>-2.83383494</v>
      </c>
      <c r="W62" s="49">
        <v>-1.533648340537446</v>
      </c>
      <c r="X62" s="49">
        <v>-2.101930985547339</v>
      </c>
      <c r="Y62" s="49">
        <v>-2.422018193631417</v>
      </c>
      <c r="Z62" s="49">
        <v>-2.100131599943746</v>
      </c>
      <c r="AA62" s="74">
        <v>-8.17</v>
      </c>
      <c r="AB62" s="49">
        <v>-1.93</v>
      </c>
      <c r="AC62" s="49">
        <v>-0.273107006735541</v>
      </c>
      <c r="AD62" s="49">
        <v>-0.6606260589068214</v>
      </c>
      <c r="AE62" s="49">
        <v>-0.5414572035212852</v>
      </c>
      <c r="AF62" s="74">
        <v>-3.4051902691636475</v>
      </c>
    </row>
    <row r="63" spans="1:32" ht="15">
      <c r="A63" s="1" t="s">
        <v>160</v>
      </c>
      <c r="B63" s="109"/>
      <c r="C63" s="49"/>
      <c r="D63" s="49">
        <v>0</v>
      </c>
      <c r="E63" s="49">
        <v>0</v>
      </c>
      <c r="F63" s="49">
        <v>0</v>
      </c>
      <c r="G63" s="74">
        <v>0</v>
      </c>
      <c r="H63" s="49">
        <v>-0.025</v>
      </c>
      <c r="I63" s="49">
        <v>0.154</v>
      </c>
      <c r="J63" s="49">
        <v>0</v>
      </c>
      <c r="K63" s="49">
        <v>-4.421725080000002</v>
      </c>
      <c r="L63" s="74">
        <v>-4.29272508</v>
      </c>
      <c r="M63" s="49">
        <v>0.045</v>
      </c>
      <c r="N63" s="49">
        <v>1.0470000000000002</v>
      </c>
      <c r="O63" s="49">
        <v>1.588</v>
      </c>
      <c r="P63" s="49">
        <v>1.9809999999999994</v>
      </c>
      <c r="Q63" s="74">
        <v>4.661</v>
      </c>
      <c r="R63" s="49">
        <v>1.131</v>
      </c>
      <c r="S63" s="49">
        <v>0.42900000000000005</v>
      </c>
      <c r="T63" s="49">
        <v>0.2609999999999999</v>
      </c>
      <c r="U63" s="49">
        <v>-0.004000000000021098</v>
      </c>
      <c r="V63" s="74">
        <v>1.8169999999999789</v>
      </c>
      <c r="W63" s="49">
        <v>-0.022</v>
      </c>
      <c r="X63" s="49">
        <v>-0.022</v>
      </c>
      <c r="Y63" s="49">
        <v>-0.037</v>
      </c>
      <c r="Z63" s="49">
        <v>-6.361</v>
      </c>
      <c r="AA63" s="74">
        <v>-6.423</v>
      </c>
      <c r="AB63" s="49">
        <v>0.008</v>
      </c>
      <c r="AC63" s="49">
        <v>-0.001</v>
      </c>
      <c r="AD63" s="49">
        <v>0.003</v>
      </c>
      <c r="AE63" s="49">
        <v>-0.002</v>
      </c>
      <c r="AF63" s="74">
        <v>0</v>
      </c>
    </row>
    <row r="64" spans="1:32" ht="15">
      <c r="A64" s="45" t="s">
        <v>93</v>
      </c>
      <c r="B64" s="23"/>
      <c r="C64" s="46">
        <v>-1.549</v>
      </c>
      <c r="D64" s="46">
        <v>-0.40664100000000003</v>
      </c>
      <c r="E64" s="46">
        <v>-0.6901060000000001</v>
      </c>
      <c r="F64" s="46">
        <v>-1.1199999999999999</v>
      </c>
      <c r="G64" s="89">
        <v>-5.265747</v>
      </c>
      <c r="H64" s="46">
        <v>-0.5750000000000001</v>
      </c>
      <c r="I64" s="46">
        <v>-0.396</v>
      </c>
      <c r="J64" s="46">
        <v>-1.3042093199999998</v>
      </c>
      <c r="K64" s="46">
        <v>-30.34262825</v>
      </c>
      <c r="L64" s="89">
        <v>-32.68276067</v>
      </c>
      <c r="M64" s="46">
        <v>-1.3262168900000002</v>
      </c>
      <c r="N64" s="46">
        <v>0.23156354</v>
      </c>
      <c r="O64" s="46">
        <v>-29.533563539999996</v>
      </c>
      <c r="P64" s="46">
        <v>-8.764000000000001</v>
      </c>
      <c r="Q64" s="89">
        <v>-39.392</v>
      </c>
      <c r="R64" s="46">
        <v>-9.049999999999999</v>
      </c>
      <c r="S64" s="46">
        <v>-50.016999999999996</v>
      </c>
      <c r="T64" s="46">
        <v>-32.72174999999999</v>
      </c>
      <c r="U64" s="46">
        <v>-141.8</v>
      </c>
      <c r="V64" s="89">
        <v>-233.6</v>
      </c>
      <c r="W64" s="46">
        <v>-64.417</v>
      </c>
      <c r="X64" s="241">
        <f>SUM(X60:X63)</f>
        <v>-40.22400000000003</v>
      </c>
      <c r="Y64" s="46">
        <v>-17.285245562967127</v>
      </c>
      <c r="Z64" s="46">
        <v>-29.14471673689635</v>
      </c>
      <c r="AA64" s="89">
        <v>-151.071</v>
      </c>
      <c r="AB64" s="46">
        <v>-35.543</v>
      </c>
      <c r="AC64" s="46">
        <v>-4.501257894076997</v>
      </c>
      <c r="AD64" s="46">
        <v>-13.504331512322594</v>
      </c>
      <c r="AE64" s="46">
        <v>-14.156324416688351</v>
      </c>
      <c r="AF64" s="89">
        <v>-67.71491382308795</v>
      </c>
    </row>
    <row r="65" spans="1:32" ht="15">
      <c r="A65" s="104" t="s">
        <v>92</v>
      </c>
      <c r="B65" s="171"/>
      <c r="C65" s="15"/>
      <c r="D65" s="15">
        <v>0</v>
      </c>
      <c r="E65" s="15">
        <v>0</v>
      </c>
      <c r="F65" s="15">
        <v>0</v>
      </c>
      <c r="G65" s="91">
        <v>0</v>
      </c>
      <c r="H65" s="15">
        <v>0</v>
      </c>
      <c r="I65" s="15">
        <v>0</v>
      </c>
      <c r="J65" s="15">
        <v>0</v>
      </c>
      <c r="K65" s="15">
        <v>0</v>
      </c>
      <c r="L65" s="91">
        <v>0</v>
      </c>
      <c r="M65" s="15">
        <v>0</v>
      </c>
      <c r="N65" s="15">
        <v>0</v>
      </c>
      <c r="O65" s="15">
        <v>0</v>
      </c>
      <c r="P65" s="15">
        <v>3.52</v>
      </c>
      <c r="Q65" s="91">
        <v>3.52</v>
      </c>
      <c r="R65" s="15">
        <v>0</v>
      </c>
      <c r="S65" s="15">
        <v>0</v>
      </c>
      <c r="T65" s="15">
        <v>0.046</v>
      </c>
      <c r="U65" s="15">
        <v>0.011000000000000003</v>
      </c>
      <c r="V65" s="91">
        <v>0.057</v>
      </c>
      <c r="W65" s="15">
        <v>0</v>
      </c>
      <c r="X65" s="15">
        <v>0.023</v>
      </c>
      <c r="Y65" s="15">
        <v>0</v>
      </c>
      <c r="Z65" s="15">
        <v>0.11000000000000001</v>
      </c>
      <c r="AA65" s="91">
        <v>0.133</v>
      </c>
      <c r="AB65" s="15">
        <v>0</v>
      </c>
      <c r="AC65" s="15">
        <v>0</v>
      </c>
      <c r="AD65" s="15">
        <v>0</v>
      </c>
      <c r="AE65" s="15">
        <v>58.294</v>
      </c>
      <c r="AF65" s="91">
        <v>58.294</v>
      </c>
    </row>
    <row r="66" spans="1:32" ht="15">
      <c r="A66" s="34" t="s">
        <v>94</v>
      </c>
      <c r="B66" s="30"/>
      <c r="C66" s="40">
        <v>-1.549</v>
      </c>
      <c r="D66" s="40">
        <v>-0.40664100000000003</v>
      </c>
      <c r="E66" s="40">
        <v>-0.6901060000000001</v>
      </c>
      <c r="F66" s="40">
        <v>-1.1199999999999999</v>
      </c>
      <c r="G66" s="75">
        <v>-5.265747</v>
      </c>
      <c r="H66" s="40">
        <v>-0.5750000000000001</v>
      </c>
      <c r="I66" s="40">
        <v>-0.396</v>
      </c>
      <c r="J66" s="40">
        <v>-1.3042093199999998</v>
      </c>
      <c r="K66" s="40">
        <v>-30.34262825</v>
      </c>
      <c r="L66" s="75">
        <v>-32.68276067</v>
      </c>
      <c r="M66" s="40">
        <v>-1.3262168900000002</v>
      </c>
      <c r="N66" s="40">
        <v>0.23156354</v>
      </c>
      <c r="O66" s="40">
        <v>-29.53356354</v>
      </c>
      <c r="P66" s="40">
        <v>-5.2440000000000015</v>
      </c>
      <c r="Q66" s="75">
        <v>-35.872</v>
      </c>
      <c r="R66" s="40">
        <v>-9.049999999999999</v>
      </c>
      <c r="S66" s="40">
        <v>-50.016999999999996</v>
      </c>
      <c r="T66" s="40">
        <v>-32.675749999999994</v>
      </c>
      <c r="U66" s="40">
        <v>-141.8</v>
      </c>
      <c r="V66" s="75">
        <v>-233.5</v>
      </c>
      <c r="W66" s="40">
        <v>-64.417</v>
      </c>
      <c r="X66" s="40">
        <v>-40.178000000000004</v>
      </c>
      <c r="Y66" s="40">
        <v>-17.285245562967127</v>
      </c>
      <c r="Z66" s="40">
        <v>-29.03471673689635</v>
      </c>
      <c r="AA66" s="75">
        <v>-150.938</v>
      </c>
      <c r="AB66" s="40">
        <v>-35.543</v>
      </c>
      <c r="AC66" s="40">
        <v>-4.501257894076997</v>
      </c>
      <c r="AD66" s="40">
        <v>-13.504331512322594</v>
      </c>
      <c r="AE66" s="40">
        <v>44.13767558331165</v>
      </c>
      <c r="AF66" s="75">
        <v>-9.420913823087957</v>
      </c>
    </row>
    <row r="67" spans="1:32" ht="15">
      <c r="A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5">
      <c r="A68" s="63" t="s">
        <v>202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1:32" ht="16" thickBot="1">
      <c r="A69" s="2" t="s">
        <v>240</v>
      </c>
      <c r="B69" s="1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1" t="s">
        <v>233</v>
      </c>
      <c r="C70" s="24"/>
      <c r="D70" s="24"/>
      <c r="E70" s="24"/>
      <c r="F70" s="24"/>
      <c r="G70" s="66">
        <v>113.527434512125</v>
      </c>
      <c r="H70" s="24">
        <v>113.6786136349058</v>
      </c>
      <c r="I70" s="24">
        <v>99.37888221768631</v>
      </c>
      <c r="J70" s="24">
        <v>99.4906753204669</v>
      </c>
      <c r="K70" s="24">
        <v>107.217807073247</v>
      </c>
      <c r="L70" s="66">
        <v>107.217807073247</v>
      </c>
      <c r="M70" s="24">
        <v>106.932</v>
      </c>
      <c r="N70" s="24">
        <v>100.068</v>
      </c>
      <c r="O70" s="24">
        <v>99.914</v>
      </c>
      <c r="P70" s="24">
        <v>129.241</v>
      </c>
      <c r="Q70" s="66">
        <v>129.241</v>
      </c>
      <c r="R70" s="24">
        <v>136.39155861</v>
      </c>
      <c r="S70" s="24">
        <v>144.554</v>
      </c>
      <c r="T70" s="24">
        <v>144.712</v>
      </c>
      <c r="U70" s="24">
        <v>205.445</v>
      </c>
      <c r="V70" s="66">
        <v>205.445</v>
      </c>
      <c r="W70" s="24">
        <v>297.139</v>
      </c>
      <c r="X70" s="24">
        <v>293.904</v>
      </c>
      <c r="Y70" s="24">
        <v>299.044</v>
      </c>
      <c r="Z70" s="24">
        <v>294.151</v>
      </c>
      <c r="AA70" s="66">
        <v>294.151</v>
      </c>
      <c r="AB70" s="24">
        <v>296.317</v>
      </c>
      <c r="AC70" s="24">
        <v>285.383</v>
      </c>
      <c r="AD70" s="24">
        <v>285.756</v>
      </c>
      <c r="AE70" s="24">
        <v>189.231</v>
      </c>
      <c r="AF70" s="66">
        <v>189.231</v>
      </c>
    </row>
    <row r="71" spans="1:32" ht="15">
      <c r="A71" s="1" t="s">
        <v>234</v>
      </c>
      <c r="B71" s="110"/>
      <c r="C71" s="24"/>
      <c r="D71" s="24"/>
      <c r="E71" s="24"/>
      <c r="F71" s="24"/>
      <c r="G71" s="74">
        <v>12.04956347</v>
      </c>
      <c r="H71" s="24">
        <v>12.866261519999998</v>
      </c>
      <c r="I71" s="24">
        <v>12.39695052</v>
      </c>
      <c r="J71" s="24">
        <v>13.12692561</v>
      </c>
      <c r="K71" s="24">
        <v>13.7617414</v>
      </c>
      <c r="L71" s="74">
        <v>13.7617414</v>
      </c>
      <c r="M71" s="24">
        <v>14.442</v>
      </c>
      <c r="N71" s="24">
        <v>14.101</v>
      </c>
      <c r="O71" s="24">
        <v>14.755</v>
      </c>
      <c r="P71" s="24">
        <v>7.031</v>
      </c>
      <c r="Q71" s="74">
        <v>7.031</v>
      </c>
      <c r="R71" s="24">
        <v>7.97683315</v>
      </c>
      <c r="S71" s="24">
        <v>10.566</v>
      </c>
      <c r="T71" s="24">
        <v>11.568</v>
      </c>
      <c r="U71" s="24">
        <v>152.2</v>
      </c>
      <c r="V71" s="74">
        <v>152.2</v>
      </c>
      <c r="W71" s="24">
        <v>23.953</v>
      </c>
      <c r="X71" s="24">
        <v>22.866</v>
      </c>
      <c r="Y71" s="24">
        <v>25.003</v>
      </c>
      <c r="Z71" s="24">
        <v>25.149</v>
      </c>
      <c r="AA71" s="74">
        <v>25.149</v>
      </c>
      <c r="AB71" s="24">
        <v>26.903</v>
      </c>
      <c r="AC71" s="24">
        <v>31.972</v>
      </c>
      <c r="AD71" s="24">
        <v>33.801</v>
      </c>
      <c r="AE71" s="24">
        <v>28.599</v>
      </c>
      <c r="AF71" s="74">
        <v>28.599</v>
      </c>
    </row>
    <row r="72" spans="1:32" ht="15">
      <c r="A72" s="34" t="s">
        <v>95</v>
      </c>
      <c r="B72" s="109"/>
      <c r="C72" s="40"/>
      <c r="D72" s="40"/>
      <c r="E72" s="40"/>
      <c r="F72" s="40"/>
      <c r="G72" s="75">
        <v>125.576997982125</v>
      </c>
      <c r="H72" s="40">
        <v>126.544</v>
      </c>
      <c r="I72" s="40">
        <v>111.77583273768631</v>
      </c>
      <c r="J72" s="40">
        <v>112.6176009304669</v>
      </c>
      <c r="K72" s="40">
        <v>120.97954847324701</v>
      </c>
      <c r="L72" s="75">
        <v>120.97954847324701</v>
      </c>
      <c r="M72" s="40">
        <v>121.374</v>
      </c>
      <c r="N72" s="40">
        <v>114.169</v>
      </c>
      <c r="O72" s="40">
        <v>114.669</v>
      </c>
      <c r="P72" s="40">
        <v>136.27200000000002</v>
      </c>
      <c r="Q72" s="75">
        <v>136.27200000000002</v>
      </c>
      <c r="R72" s="40">
        <v>144.36839176</v>
      </c>
      <c r="S72" s="40">
        <v>155.12</v>
      </c>
      <c r="T72" s="40">
        <v>156.28</v>
      </c>
      <c r="U72" s="40">
        <v>357.645</v>
      </c>
      <c r="V72" s="75">
        <v>357.645</v>
      </c>
      <c r="W72" s="40">
        <v>321.092</v>
      </c>
      <c r="X72" s="40">
        <v>316.77</v>
      </c>
      <c r="Y72" s="40">
        <v>324.04699999999997</v>
      </c>
      <c r="Z72" s="40">
        <v>319.3</v>
      </c>
      <c r="AA72" s="75">
        <v>319.3</v>
      </c>
      <c r="AB72" s="40">
        <v>323.22</v>
      </c>
      <c r="AC72" s="40">
        <v>317.35499999999996</v>
      </c>
      <c r="AD72" s="40">
        <v>319.55699999999996</v>
      </c>
      <c r="AE72" s="40">
        <v>217.82999999999998</v>
      </c>
      <c r="AF72" s="75">
        <v>217.82999999999998</v>
      </c>
    </row>
    <row r="73" spans="1:32" ht="15">
      <c r="A73" s="1" t="s">
        <v>235</v>
      </c>
      <c r="B73" s="30"/>
      <c r="C73" s="24"/>
      <c r="D73" s="24"/>
      <c r="E73" s="24"/>
      <c r="F73" s="24"/>
      <c r="G73" s="74"/>
      <c r="H73" s="24"/>
      <c r="I73" s="24"/>
      <c r="J73" s="24"/>
      <c r="K73" s="24"/>
      <c r="L73" s="74"/>
      <c r="M73" s="24"/>
      <c r="N73" s="24"/>
      <c r="O73" s="24"/>
      <c r="P73" s="24"/>
      <c r="Q73" s="74"/>
      <c r="R73" s="24"/>
      <c r="S73" s="24"/>
      <c r="T73" s="24"/>
      <c r="U73" s="24"/>
      <c r="V73" s="74"/>
      <c r="W73" s="24">
        <v>8.21</v>
      </c>
      <c r="X73" s="24">
        <v>8.12</v>
      </c>
      <c r="Y73" s="24">
        <v>8.349</v>
      </c>
      <c r="Z73" s="24">
        <v>8.26</v>
      </c>
      <c r="AA73" s="74">
        <v>8.26</v>
      </c>
      <c r="AB73" s="24">
        <v>8.459</v>
      </c>
      <c r="AC73" s="24">
        <v>8.282</v>
      </c>
      <c r="AD73" s="24">
        <v>7.994</v>
      </c>
      <c r="AE73" s="24">
        <v>0.732</v>
      </c>
      <c r="AF73" s="74">
        <v>0.732</v>
      </c>
    </row>
    <row r="74" spans="1:32" ht="15">
      <c r="A74" s="1" t="s">
        <v>236</v>
      </c>
      <c r="B74" s="30"/>
      <c r="C74" s="49"/>
      <c r="D74" s="49"/>
      <c r="E74" s="49"/>
      <c r="F74" s="49"/>
      <c r="G74" s="74"/>
      <c r="H74" s="49"/>
      <c r="I74" s="49"/>
      <c r="J74" s="49"/>
      <c r="K74" s="49"/>
      <c r="L74" s="74"/>
      <c r="M74" s="49"/>
      <c r="N74" s="49"/>
      <c r="O74" s="49"/>
      <c r="P74" s="49"/>
      <c r="Q74" s="74"/>
      <c r="R74" s="49"/>
      <c r="S74" s="49"/>
      <c r="T74" s="49"/>
      <c r="U74" s="49"/>
      <c r="V74" s="74"/>
      <c r="W74" s="49">
        <v>0.346</v>
      </c>
      <c r="X74" s="49">
        <v>0.319</v>
      </c>
      <c r="Y74" s="49">
        <v>0.393</v>
      </c>
      <c r="Z74" s="49">
        <v>0.347</v>
      </c>
      <c r="AA74" s="74">
        <v>0.347</v>
      </c>
      <c r="AB74" s="49">
        <v>0.709</v>
      </c>
      <c r="AC74" s="49">
        <v>0.639</v>
      </c>
      <c r="AD74" s="49">
        <v>0.67</v>
      </c>
      <c r="AE74" s="49">
        <v>0.449</v>
      </c>
      <c r="AF74" s="74">
        <v>0.449</v>
      </c>
    </row>
    <row r="75" spans="1:32" ht="15">
      <c r="A75" s="34" t="s">
        <v>220</v>
      </c>
      <c r="B75" s="108"/>
      <c r="C75" s="40"/>
      <c r="D75" s="40"/>
      <c r="E75" s="40"/>
      <c r="F75" s="40"/>
      <c r="G75" s="75"/>
      <c r="H75" s="40"/>
      <c r="I75" s="40"/>
      <c r="J75" s="40"/>
      <c r="K75" s="40"/>
      <c r="L75" s="75"/>
      <c r="M75" s="40"/>
      <c r="N75" s="40"/>
      <c r="O75" s="40"/>
      <c r="P75" s="40"/>
      <c r="Q75" s="75"/>
      <c r="R75" s="40"/>
      <c r="S75" s="40"/>
      <c r="T75" s="40"/>
      <c r="U75" s="40"/>
      <c r="V75" s="75"/>
      <c r="W75" s="40">
        <v>8.556000000000001</v>
      </c>
      <c r="X75" s="40">
        <v>8.439</v>
      </c>
      <c r="Y75" s="40">
        <v>8.742</v>
      </c>
      <c r="Z75" s="40">
        <v>8.607</v>
      </c>
      <c r="AA75" s="75">
        <v>8.607</v>
      </c>
      <c r="AB75" s="40">
        <v>9.168</v>
      </c>
      <c r="AC75" s="40">
        <v>8.921</v>
      </c>
      <c r="AD75" s="40">
        <v>8.664</v>
      </c>
      <c r="AE75" s="40">
        <v>1.181</v>
      </c>
      <c r="AF75" s="75">
        <v>1.181</v>
      </c>
    </row>
    <row r="76" spans="1:32" ht="15">
      <c r="A76" s="1" t="s">
        <v>96</v>
      </c>
      <c r="B76" s="30"/>
      <c r="C76" s="24"/>
      <c r="D76" s="24"/>
      <c r="E76" s="24"/>
      <c r="F76" s="24"/>
      <c r="G76" s="74">
        <v>65.67</v>
      </c>
      <c r="H76" s="24">
        <v>79.106</v>
      </c>
      <c r="I76" s="24">
        <v>64.047</v>
      </c>
      <c r="J76" s="24">
        <v>90.428</v>
      </c>
      <c r="K76" s="24">
        <v>97.766</v>
      </c>
      <c r="L76" s="74">
        <v>97.766</v>
      </c>
      <c r="M76" s="24">
        <v>107.526</v>
      </c>
      <c r="N76" s="24">
        <v>90.087</v>
      </c>
      <c r="O76" s="24">
        <v>79.997</v>
      </c>
      <c r="P76" s="24">
        <v>103.234</v>
      </c>
      <c r="Q76" s="74">
        <v>103.234</v>
      </c>
      <c r="R76" s="24">
        <v>117.106</v>
      </c>
      <c r="S76" s="24">
        <v>87.33</v>
      </c>
      <c r="T76" s="24">
        <v>59.707</v>
      </c>
      <c r="U76" s="24">
        <v>200.461</v>
      </c>
      <c r="V76" s="74">
        <v>200.461</v>
      </c>
      <c r="W76" s="24">
        <v>108.478</v>
      </c>
      <c r="X76" s="24">
        <v>93.557</v>
      </c>
      <c r="Y76" s="24">
        <v>86.639</v>
      </c>
      <c r="Z76" s="24">
        <v>120.902</v>
      </c>
      <c r="AA76" s="74">
        <v>120.902</v>
      </c>
      <c r="AB76" s="24">
        <v>124.455</v>
      </c>
      <c r="AC76" s="24">
        <v>108.348</v>
      </c>
      <c r="AD76" s="24">
        <v>122.391</v>
      </c>
      <c r="AE76" s="24">
        <v>84.531</v>
      </c>
      <c r="AF76" s="74">
        <v>84.531</v>
      </c>
    </row>
    <row r="77" spans="1:32" ht="15">
      <c r="A77" s="1" t="s">
        <v>97</v>
      </c>
      <c r="B77" s="30"/>
      <c r="C77" s="49"/>
      <c r="D77" s="49"/>
      <c r="E77" s="49"/>
      <c r="F77" s="49"/>
      <c r="G77" s="74">
        <v>0.004</v>
      </c>
      <c r="H77" s="49">
        <v>0.004</v>
      </c>
      <c r="I77" s="49">
        <v>0.004</v>
      </c>
      <c r="J77" s="49">
        <v>0.004</v>
      </c>
      <c r="K77" s="49">
        <v>0.005</v>
      </c>
      <c r="L77" s="74">
        <v>0.005</v>
      </c>
      <c r="M77" s="49">
        <v>0.006</v>
      </c>
      <c r="N77" s="49">
        <v>0.006</v>
      </c>
      <c r="O77" s="49">
        <v>0.006</v>
      </c>
      <c r="P77" s="49">
        <v>0.006</v>
      </c>
      <c r="Q77" s="74">
        <v>0.006</v>
      </c>
      <c r="R77" s="49">
        <v>0.006</v>
      </c>
      <c r="S77" s="49">
        <v>0.006</v>
      </c>
      <c r="T77" s="49">
        <v>0.006</v>
      </c>
      <c r="U77" s="49">
        <v>0.006</v>
      </c>
      <c r="V77" s="74">
        <v>0.006</v>
      </c>
      <c r="W77" s="49">
        <v>0.006</v>
      </c>
      <c r="X77" s="49">
        <v>0.007</v>
      </c>
      <c r="Y77" s="49">
        <v>0.009</v>
      </c>
      <c r="Z77" s="49">
        <v>0.009</v>
      </c>
      <c r="AA77" s="74">
        <v>0.009</v>
      </c>
      <c r="AB77" s="49">
        <v>0.009</v>
      </c>
      <c r="AC77" s="49">
        <v>0.009</v>
      </c>
      <c r="AD77" s="49">
        <v>0.009</v>
      </c>
      <c r="AE77" s="49">
        <v>0.008</v>
      </c>
      <c r="AF77" s="74">
        <v>0.008</v>
      </c>
    </row>
    <row r="78" spans="1:32" ht="15">
      <c r="A78" s="34" t="s">
        <v>256</v>
      </c>
      <c r="B78" s="108"/>
      <c r="C78" s="40"/>
      <c r="D78" s="40"/>
      <c r="E78" s="40"/>
      <c r="F78" s="40"/>
      <c r="G78" s="75">
        <v>59.902997982124994</v>
      </c>
      <c r="H78" s="40">
        <v>47.43553078826265</v>
      </c>
      <c r="I78" s="40">
        <v>47.72483273768631</v>
      </c>
      <c r="J78" s="40">
        <v>22.185600930466908</v>
      </c>
      <c r="K78" s="40">
        <v>23.208548473247003</v>
      </c>
      <c r="L78" s="75">
        <v>23.208548473247003</v>
      </c>
      <c r="M78" s="40">
        <v>13.841999999999999</v>
      </c>
      <c r="N78" s="40">
        <v>24.075999999999993</v>
      </c>
      <c r="O78" s="40">
        <v>34.672</v>
      </c>
      <c r="P78" s="40">
        <v>33.038000000000025</v>
      </c>
      <c r="Q78" s="75">
        <v>33.038000000000025</v>
      </c>
      <c r="R78" s="40">
        <v>27.262391760000014</v>
      </c>
      <c r="S78" s="40">
        <v>67.784</v>
      </c>
      <c r="T78" s="40">
        <v>96.56700000000001</v>
      </c>
      <c r="U78" s="40">
        <v>157.17799999999997</v>
      </c>
      <c r="V78" s="75">
        <v>157.17799999999997</v>
      </c>
      <c r="W78" s="40">
        <v>221.16399999999996</v>
      </c>
      <c r="X78" s="40">
        <v>231.64499999999998</v>
      </c>
      <c r="Y78" s="40">
        <v>246.141</v>
      </c>
      <c r="Z78" s="40">
        <v>206.99600000000007</v>
      </c>
      <c r="AA78" s="75">
        <v>206.99600000000007</v>
      </c>
      <c r="AB78" s="40">
        <v>207.92400000000006</v>
      </c>
      <c r="AC78" s="40">
        <v>217.91899999999995</v>
      </c>
      <c r="AD78" s="40">
        <v>205.82099999999994</v>
      </c>
      <c r="AE78" s="40">
        <v>134.47199999999998</v>
      </c>
      <c r="AF78" s="75">
        <v>134.47199999999998</v>
      </c>
    </row>
    <row r="79" spans="2:32" ht="15">
      <c r="B79" s="30"/>
      <c r="C79" s="20"/>
      <c r="D79" s="20"/>
      <c r="E79" s="20"/>
      <c r="F79" s="21"/>
      <c r="G79" s="20"/>
      <c r="H79" s="21"/>
      <c r="I79" s="21"/>
      <c r="J79" s="20"/>
      <c r="K79" s="21"/>
      <c r="L79" s="20"/>
      <c r="M79" s="21"/>
      <c r="N79" s="21"/>
      <c r="O79" s="21"/>
      <c r="P79" s="21"/>
      <c r="Q79" s="20"/>
      <c r="R79" s="21"/>
      <c r="S79" s="21"/>
      <c r="T79" s="21"/>
      <c r="U79" s="21"/>
      <c r="V79" s="20"/>
      <c r="W79" s="21"/>
      <c r="X79" s="21"/>
      <c r="Y79" s="21"/>
      <c r="Z79" s="21"/>
      <c r="AA79" s="20"/>
      <c r="AB79" s="21"/>
      <c r="AC79" s="21"/>
      <c r="AD79" s="21"/>
      <c r="AE79" s="21"/>
      <c r="AF79" s="20"/>
    </row>
    <row r="80" spans="2:32" ht="15">
      <c r="B80" s="108"/>
      <c r="C80" s="20"/>
      <c r="D80" s="20"/>
      <c r="E80" s="20"/>
      <c r="F80" s="21"/>
      <c r="G80" s="20"/>
      <c r="H80" s="20"/>
      <c r="I80" s="21"/>
      <c r="J80" s="20"/>
      <c r="K80" s="21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3:32" ht="15">
      <c r="C81" s="20"/>
      <c r="D81" s="20"/>
      <c r="E81" s="20"/>
      <c r="F81" s="21"/>
      <c r="G81" s="20"/>
      <c r="H81" s="20"/>
      <c r="I81" s="20"/>
      <c r="J81" s="20"/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3:32" ht="15">
      <c r="C82" s="20"/>
      <c r="D82" s="20"/>
      <c r="E82" s="20"/>
      <c r="F82" s="21"/>
      <c r="G82" s="20"/>
      <c r="H82" s="20"/>
      <c r="I82" s="20"/>
      <c r="J82" s="20"/>
      <c r="K82" s="21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3:32" ht="15">
      <c r="C83" s="20"/>
      <c r="D83" s="20"/>
      <c r="E83" s="20"/>
      <c r="F83" s="21"/>
      <c r="G83" s="20"/>
      <c r="H83" s="20"/>
      <c r="I83" s="20"/>
      <c r="J83" s="20"/>
      <c r="K83" s="21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ht="15">
      <c r="B84" s="30"/>
      <c r="C84" s="20"/>
      <c r="D84" s="20"/>
      <c r="E84" s="20"/>
      <c r="F84" s="21"/>
      <c r="G84" s="20"/>
      <c r="H84" s="20"/>
      <c r="I84" s="20"/>
      <c r="J84" s="20"/>
      <c r="K84" s="21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ht="15">
      <c r="B85" s="108"/>
      <c r="C85" s="20"/>
      <c r="D85" s="20"/>
      <c r="E85" s="20"/>
      <c r="F85" s="21"/>
      <c r="G85" s="20"/>
      <c r="H85" s="20"/>
      <c r="I85" s="20"/>
      <c r="J85" s="20"/>
      <c r="K85" s="2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3:32" ht="15">
      <c r="C86" s="20"/>
      <c r="D86" s="20"/>
      <c r="E86" s="20"/>
      <c r="F86" s="21"/>
      <c r="G86" s="20"/>
      <c r="H86" s="20"/>
      <c r="I86" s="20"/>
      <c r="J86" s="20"/>
      <c r="K86" s="21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3:32" ht="15">
      <c r="C87" s="20"/>
      <c r="D87" s="20"/>
      <c r="E87" s="20"/>
      <c r="F87" s="21"/>
      <c r="G87" s="20"/>
      <c r="H87" s="20"/>
      <c r="I87" s="20"/>
      <c r="J87" s="20"/>
      <c r="K87" s="21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ht="15">
      <c r="B88" s="30"/>
      <c r="C88" s="20"/>
      <c r="D88" s="20"/>
      <c r="E88" s="20"/>
      <c r="F88" s="21"/>
      <c r="G88" s="20"/>
      <c r="H88" s="20"/>
      <c r="I88" s="20"/>
      <c r="J88" s="20"/>
      <c r="K88" s="21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3:32" ht="15">
      <c r="C89" s="20"/>
      <c r="D89" s="20"/>
      <c r="E89" s="20"/>
      <c r="F89" s="21"/>
      <c r="G89" s="20"/>
      <c r="H89" s="20"/>
      <c r="I89" s="20"/>
      <c r="J89" s="20"/>
      <c r="K89" s="21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15">
      <c r="B90" s="30"/>
      <c r="C90" s="20"/>
      <c r="D90" s="20"/>
      <c r="E90" s="20"/>
      <c r="F90" s="21"/>
      <c r="G90" s="20"/>
      <c r="H90" s="20"/>
      <c r="I90" s="20"/>
      <c r="J90" s="20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3:32" ht="15">
      <c r="C91" s="20"/>
      <c r="D91" s="20"/>
      <c r="E91" s="20"/>
      <c r="F91" s="21"/>
      <c r="G91" s="20"/>
      <c r="H91" s="20"/>
      <c r="I91" s="20"/>
      <c r="J91" s="20"/>
      <c r="K91" s="2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ht="15">
      <c r="B92" s="110"/>
      <c r="C92" s="20"/>
      <c r="D92" s="20"/>
      <c r="E92" s="20"/>
      <c r="F92" s="21"/>
      <c r="G92" s="20"/>
      <c r="H92" s="20"/>
      <c r="I92" s="20"/>
      <c r="J92" s="20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ht="15">
      <c r="B93" s="109"/>
      <c r="C93" s="20"/>
      <c r="D93" s="20"/>
      <c r="E93" s="20"/>
      <c r="F93" s="21"/>
      <c r="G93" s="20"/>
      <c r="H93" s="20"/>
      <c r="I93" s="20"/>
      <c r="J93" s="20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ht="15">
      <c r="A94"/>
      <c r="B94" s="30"/>
      <c r="C94" s="20"/>
      <c r="D94" s="20"/>
      <c r="E94" s="20"/>
      <c r="F94" s="21"/>
      <c r="G94" s="20"/>
      <c r="H94" s="20"/>
      <c r="I94" s="20"/>
      <c r="J94" s="20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ht="15">
      <c r="A95"/>
      <c r="B95" s="5"/>
      <c r="C95" s="20"/>
      <c r="D95" s="20"/>
      <c r="E95" s="20"/>
      <c r="F95" s="21"/>
      <c r="G95" s="20"/>
      <c r="H95" s="20"/>
      <c r="I95" s="20"/>
      <c r="J95" s="20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ht="15">
      <c r="A96"/>
      <c r="B96" s="5"/>
      <c r="C96" s="20"/>
      <c r="D96" s="20"/>
      <c r="E96" s="20"/>
      <c r="F96" s="21"/>
      <c r="G96" s="20"/>
      <c r="H96" s="20"/>
      <c r="I96" s="20"/>
      <c r="J96" s="20"/>
      <c r="K96" s="2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15">
      <c r="A97"/>
      <c r="B97" s="5"/>
      <c r="C97" s="20"/>
      <c r="D97" s="20"/>
      <c r="E97" s="20"/>
      <c r="F97" s="21"/>
      <c r="G97" s="20"/>
      <c r="H97" s="20"/>
      <c r="I97" s="20"/>
      <c r="J97" s="20"/>
      <c r="K97" s="2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15">
      <c r="A98"/>
      <c r="B98" s="5"/>
      <c r="C98" s="20"/>
      <c r="D98" s="20"/>
      <c r="E98" s="20"/>
      <c r="F98" s="21"/>
      <c r="G98" s="20"/>
      <c r="H98" s="20"/>
      <c r="I98" s="20"/>
      <c r="J98" s="20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ht="15">
      <c r="A99"/>
      <c r="B99" s="5"/>
      <c r="C99" s="20"/>
      <c r="D99" s="20"/>
      <c r="E99" s="20"/>
      <c r="F99" s="21"/>
      <c r="G99" s="20"/>
      <c r="H99" s="20"/>
      <c r="I99" s="20"/>
      <c r="J99" s="20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ht="15">
      <c r="A100"/>
      <c r="B100" s="30"/>
      <c r="C100" s="20"/>
      <c r="D100" s="20"/>
      <c r="E100" s="20"/>
      <c r="F100" s="21"/>
      <c r="G100" s="20"/>
      <c r="H100" s="20"/>
      <c r="I100" s="20"/>
      <c r="J100" s="20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ht="15">
      <c r="A101"/>
      <c r="B101" s="30"/>
      <c r="C101" s="20"/>
      <c r="D101" s="20"/>
      <c r="E101" s="20"/>
      <c r="F101" s="21"/>
      <c r="G101" s="20"/>
      <c r="H101" s="20"/>
      <c r="I101" s="20"/>
      <c r="J101" s="20"/>
      <c r="K101" s="2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5">
      <c r="A102"/>
      <c r="B102" s="110"/>
      <c r="C102" s="20"/>
      <c r="D102" s="20"/>
      <c r="E102" s="20"/>
      <c r="F102" s="21"/>
      <c r="G102" s="20"/>
      <c r="H102" s="20"/>
      <c r="I102" s="20"/>
      <c r="J102" s="20"/>
      <c r="K102" s="2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15">
      <c r="A103"/>
      <c r="B103" s="109"/>
      <c r="C103" s="20"/>
      <c r="D103" s="20"/>
      <c r="E103" s="20"/>
      <c r="F103" s="21"/>
      <c r="G103" s="20"/>
      <c r="H103" s="20"/>
      <c r="I103" s="20"/>
      <c r="J103" s="20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ht="15">
      <c r="A104"/>
      <c r="B104" s="5"/>
      <c r="C104" s="20"/>
      <c r="D104" s="20"/>
      <c r="E104" s="20"/>
      <c r="F104" s="21"/>
      <c r="G104" s="20"/>
      <c r="H104" s="20"/>
      <c r="I104" s="20"/>
      <c r="J104" s="20"/>
      <c r="K104" s="2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15">
      <c r="A105"/>
      <c r="B105" s="5"/>
      <c r="C105" s="20"/>
      <c r="D105" s="20"/>
      <c r="E105" s="20"/>
      <c r="F105" s="21"/>
      <c r="G105" s="20"/>
      <c r="H105" s="20"/>
      <c r="I105" s="20"/>
      <c r="J105" s="20"/>
      <c r="K105" s="2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15">
      <c r="A106"/>
      <c r="B106" s="5"/>
      <c r="C106" s="20"/>
      <c r="D106" s="20"/>
      <c r="E106" s="20"/>
      <c r="F106" s="21"/>
      <c r="G106" s="20"/>
      <c r="H106" s="20"/>
      <c r="I106" s="20"/>
      <c r="J106" s="20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5">
      <c r="A107"/>
      <c r="B107" s="30"/>
      <c r="C107" s="20"/>
      <c r="D107" s="20"/>
      <c r="E107" s="20"/>
      <c r="F107" s="21"/>
      <c r="G107" s="20"/>
      <c r="H107" s="20"/>
      <c r="I107" s="20"/>
      <c r="J107" s="20"/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ht="15">
      <c r="A108"/>
      <c r="B108" s="30"/>
      <c r="C108" s="20"/>
      <c r="D108" s="20"/>
      <c r="E108" s="20"/>
      <c r="F108" s="21"/>
      <c r="G108" s="20"/>
      <c r="H108" s="20"/>
      <c r="I108" s="20"/>
      <c r="J108" s="20"/>
      <c r="K108" s="2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5">
      <c r="A109"/>
      <c r="B109" s="110"/>
      <c r="C109" s="20"/>
      <c r="D109" s="20"/>
      <c r="E109" s="20"/>
      <c r="F109" s="21"/>
      <c r="G109" s="20"/>
      <c r="H109" s="20"/>
      <c r="I109" s="20"/>
      <c r="J109" s="20"/>
      <c r="K109" s="2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5">
      <c r="A110"/>
      <c r="B110" s="109"/>
      <c r="C110" s="20"/>
      <c r="D110" s="20"/>
      <c r="E110" s="20"/>
      <c r="F110" s="21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ht="15">
      <c r="A111"/>
      <c r="B111" s="5"/>
      <c r="C111" s="20"/>
      <c r="D111" s="20"/>
      <c r="E111" s="20"/>
      <c r="F111" s="21"/>
      <c r="G111" s="20"/>
      <c r="H111" s="20"/>
      <c r="I111" s="20"/>
      <c r="J111" s="20"/>
      <c r="K111" s="2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ht="15">
      <c r="A112"/>
      <c r="B112" s="5"/>
      <c r="C112" s="20"/>
      <c r="D112" s="20"/>
      <c r="E112" s="20"/>
      <c r="F112" s="21"/>
      <c r="G112" s="20"/>
      <c r="H112" s="20"/>
      <c r="I112" s="20"/>
      <c r="J112" s="20"/>
      <c r="K112" s="2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15">
      <c r="A113"/>
      <c r="B113" s="5"/>
      <c r="C113" s="20"/>
      <c r="D113" s="20"/>
      <c r="E113" s="20"/>
      <c r="F113" s="21"/>
      <c r="G113" s="20"/>
      <c r="H113" s="20"/>
      <c r="I113" s="20"/>
      <c r="J113" s="20"/>
      <c r="K113" s="2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ht="15">
      <c r="A114"/>
      <c r="B114" s="5"/>
      <c r="C114" s="20"/>
      <c r="D114" s="20"/>
      <c r="E114" s="20"/>
      <c r="F114" s="21"/>
      <c r="G114" s="20"/>
      <c r="H114" s="20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15">
      <c r="A115"/>
      <c r="B115" s="30"/>
      <c r="C115" s="20"/>
      <c r="D115" s="20"/>
      <c r="E115" s="20"/>
      <c r="F115" s="21"/>
      <c r="G115" s="20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15">
      <c r="A116"/>
      <c r="C116" s="20"/>
      <c r="D116" s="20"/>
      <c r="E116" s="20"/>
      <c r="F116" s="21"/>
      <c r="G116" s="20"/>
      <c r="H116" s="20"/>
      <c r="I116" s="20"/>
      <c r="J116" s="20"/>
      <c r="K116" s="21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ht="15">
      <c r="A117"/>
      <c r="B117" s="30"/>
      <c r="C117" s="20"/>
      <c r="D117" s="20"/>
      <c r="E117" s="20"/>
      <c r="F117" s="21"/>
      <c r="G117" s="20"/>
      <c r="H117" s="20"/>
      <c r="I117" s="20"/>
      <c r="J117" s="20"/>
      <c r="K117" s="21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15">
      <c r="A118"/>
      <c r="B118" s="30"/>
      <c r="C118" s="20"/>
      <c r="D118" s="20"/>
      <c r="E118" s="20"/>
      <c r="F118" s="21"/>
      <c r="G118" s="20"/>
      <c r="H118" s="20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15">
      <c r="A119"/>
      <c r="B119" s="110"/>
      <c r="C119" s="20"/>
      <c r="D119" s="20"/>
      <c r="E119" s="20"/>
      <c r="F119" s="21"/>
      <c r="G119" s="20"/>
      <c r="H119" s="20"/>
      <c r="I119" s="20"/>
      <c r="J119" s="20"/>
      <c r="K119" s="21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15">
      <c r="A120"/>
      <c r="B120" s="109"/>
      <c r="C120" s="20"/>
      <c r="D120" s="20"/>
      <c r="E120" s="20"/>
      <c r="F120" s="21"/>
      <c r="G120" s="20"/>
      <c r="H120" s="20"/>
      <c r="I120" s="20"/>
      <c r="J120" s="20"/>
      <c r="K120" s="2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15">
      <c r="A121"/>
      <c r="B121" s="5"/>
      <c r="C121" s="20"/>
      <c r="D121" s="20"/>
      <c r="E121" s="20"/>
      <c r="F121" s="21"/>
      <c r="G121" s="20"/>
      <c r="H121" s="20"/>
      <c r="I121" s="20"/>
      <c r="J121" s="20"/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15">
      <c r="A122"/>
      <c r="B122" s="5"/>
      <c r="C122" s="20"/>
      <c r="D122" s="20"/>
      <c r="E122" s="20"/>
      <c r="F122" s="21"/>
      <c r="G122" s="20"/>
      <c r="H122" s="20"/>
      <c r="I122" s="20"/>
      <c r="J122" s="20"/>
      <c r="K122" s="21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15">
      <c r="A123"/>
      <c r="B123" s="30"/>
      <c r="C123" s="20"/>
      <c r="D123" s="20"/>
      <c r="E123" s="20"/>
      <c r="F123" s="21"/>
      <c r="G123" s="20"/>
      <c r="H123" s="20"/>
      <c r="I123" s="20"/>
      <c r="J123" s="20"/>
      <c r="K123" s="21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15">
      <c r="A124"/>
      <c r="B124" s="5"/>
      <c r="C124" s="20"/>
      <c r="D124" s="20"/>
      <c r="E124" s="20"/>
      <c r="F124" s="21"/>
      <c r="G124" s="20"/>
      <c r="H124" s="20"/>
      <c r="I124" s="20"/>
      <c r="J124" s="20"/>
      <c r="K124" s="21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15">
      <c r="A125"/>
      <c r="B125" s="5"/>
      <c r="C125" s="20"/>
      <c r="D125" s="20"/>
      <c r="E125" s="20"/>
      <c r="F125" s="21"/>
      <c r="G125" s="20"/>
      <c r="H125" s="20"/>
      <c r="I125" s="20"/>
      <c r="J125" s="20"/>
      <c r="K125" s="21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15">
      <c r="A126"/>
      <c r="B126" s="30"/>
      <c r="C126" s="20"/>
      <c r="D126" s="20"/>
      <c r="E126" s="20"/>
      <c r="F126" s="21"/>
      <c r="G126" s="20"/>
      <c r="H126" s="20"/>
      <c r="I126" s="20"/>
      <c r="J126" s="20"/>
      <c r="K126" s="21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ht="15">
      <c r="A127"/>
      <c r="C127" s="20"/>
      <c r="D127" s="20"/>
      <c r="E127" s="20"/>
      <c r="F127" s="21"/>
      <c r="G127" s="20"/>
      <c r="H127" s="20"/>
      <c r="I127" s="20"/>
      <c r="J127" s="20"/>
      <c r="K127" s="21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15">
      <c r="A128"/>
      <c r="C128" s="20"/>
      <c r="D128" s="20"/>
      <c r="E128" s="20"/>
      <c r="F128" s="21"/>
      <c r="G128" s="20"/>
      <c r="H128" s="20"/>
      <c r="I128" s="20"/>
      <c r="J128" s="20"/>
      <c r="K128" s="21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15">
      <c r="A129"/>
      <c r="C129" s="20"/>
      <c r="D129" s="20"/>
      <c r="E129" s="20"/>
      <c r="F129" s="21"/>
      <c r="G129" s="20"/>
      <c r="H129" s="20"/>
      <c r="I129" s="20"/>
      <c r="J129" s="20"/>
      <c r="K129" s="21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15">
      <c r="A130"/>
      <c r="C130" s="20"/>
      <c r="D130" s="20"/>
      <c r="E130" s="20"/>
      <c r="F130" s="21"/>
      <c r="G130" s="20"/>
      <c r="H130" s="20"/>
      <c r="I130" s="20"/>
      <c r="J130" s="20"/>
      <c r="K130" s="21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 ht="15">
      <c r="A131"/>
      <c r="C131" s="20"/>
      <c r="D131" s="20"/>
      <c r="E131" s="20"/>
      <c r="F131" s="21"/>
      <c r="G131" s="20"/>
      <c r="H131" s="20"/>
      <c r="I131" s="20"/>
      <c r="J131" s="20"/>
      <c r="K131" s="21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 ht="15">
      <c r="A132"/>
      <c r="C132" s="20"/>
      <c r="D132" s="20"/>
      <c r="E132" s="20"/>
      <c r="F132" s="21"/>
      <c r="G132" s="20"/>
      <c r="H132" s="20"/>
      <c r="I132" s="20"/>
      <c r="J132" s="20"/>
      <c r="K132" s="21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 ht="15">
      <c r="A133"/>
      <c r="C133" s="20"/>
      <c r="D133" s="20"/>
      <c r="E133" s="20"/>
      <c r="F133" s="21"/>
      <c r="G133" s="20"/>
      <c r="H133" s="20"/>
      <c r="I133" s="20"/>
      <c r="J133" s="20"/>
      <c r="K133" s="2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ht="15">
      <c r="A134"/>
      <c r="C134" s="20"/>
      <c r="D134" s="20"/>
      <c r="E134" s="20"/>
      <c r="F134" s="21"/>
      <c r="G134" s="20"/>
      <c r="H134" s="20"/>
      <c r="I134" s="20"/>
      <c r="J134" s="20"/>
      <c r="K134" s="21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ht="15">
      <c r="A135"/>
      <c r="C135" s="20"/>
      <c r="D135" s="20"/>
      <c r="E135" s="20"/>
      <c r="F135" s="21"/>
      <c r="G135" s="20"/>
      <c r="H135" s="20"/>
      <c r="I135" s="20"/>
      <c r="J135" s="20"/>
      <c r="K135" s="21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 ht="15">
      <c r="A136"/>
      <c r="C136" s="20"/>
      <c r="D136" s="20"/>
      <c r="E136" s="20"/>
      <c r="F136" s="21"/>
      <c r="G136" s="20"/>
      <c r="H136" s="20"/>
      <c r="I136" s="20"/>
      <c r="J136" s="20"/>
      <c r="K136" s="2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 ht="15">
      <c r="A137"/>
      <c r="C137" s="20"/>
      <c r="D137" s="20"/>
      <c r="E137" s="20"/>
      <c r="F137" s="21"/>
      <c r="G137" s="20"/>
      <c r="H137" s="20"/>
      <c r="I137" s="20"/>
      <c r="J137" s="20"/>
      <c r="K137" s="2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 ht="15">
      <c r="A138"/>
      <c r="C138" s="20"/>
      <c r="D138" s="20"/>
      <c r="E138" s="20"/>
      <c r="F138" s="21"/>
      <c r="G138" s="20"/>
      <c r="H138" s="20"/>
      <c r="I138" s="20"/>
      <c r="J138" s="20"/>
      <c r="K138" s="21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 ht="15">
      <c r="A139"/>
      <c r="C139" s="20"/>
      <c r="D139" s="20"/>
      <c r="E139" s="20"/>
      <c r="F139" s="21"/>
      <c r="G139" s="20"/>
      <c r="H139" s="20"/>
      <c r="I139" s="20"/>
      <c r="J139" s="20"/>
      <c r="K139" s="21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2" ht="15">
      <c r="A140"/>
      <c r="C140" s="20"/>
      <c r="D140" s="20"/>
      <c r="E140" s="20"/>
      <c r="F140" s="21"/>
      <c r="G140" s="20"/>
      <c r="H140" s="20"/>
      <c r="I140" s="20"/>
      <c r="J140" s="20"/>
      <c r="K140" s="21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2" ht="15">
      <c r="A141"/>
      <c r="C141" s="20"/>
      <c r="D141" s="20"/>
      <c r="E141" s="20"/>
      <c r="F141" s="21"/>
      <c r="G141" s="20"/>
      <c r="H141" s="20"/>
      <c r="I141" s="20"/>
      <c r="J141" s="20"/>
      <c r="K141" s="21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:32" ht="15">
      <c r="A142"/>
      <c r="C142" s="20"/>
      <c r="D142" s="20"/>
      <c r="E142" s="20"/>
      <c r="F142" s="21"/>
      <c r="G142" s="20"/>
      <c r="H142" s="20"/>
      <c r="I142" s="20"/>
      <c r="J142" s="20"/>
      <c r="K142" s="21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1:32" ht="15">
      <c r="A143"/>
      <c r="C143" s="20"/>
      <c r="D143" s="20"/>
      <c r="E143" s="20"/>
      <c r="F143" s="21"/>
      <c r="G143" s="20"/>
      <c r="H143" s="20"/>
      <c r="I143" s="20"/>
      <c r="J143" s="20"/>
      <c r="K143" s="21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:32" ht="15">
      <c r="A144"/>
      <c r="C144" s="20"/>
      <c r="D144" s="20"/>
      <c r="E144" s="20"/>
      <c r="F144" s="21"/>
      <c r="G144" s="20"/>
      <c r="H144" s="20"/>
      <c r="I144" s="20"/>
      <c r="J144" s="20"/>
      <c r="K144" s="21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1:32" ht="15">
      <c r="A145"/>
      <c r="C145" s="20"/>
      <c r="D145" s="20"/>
      <c r="E145" s="20"/>
      <c r="F145" s="21"/>
      <c r="G145" s="20"/>
      <c r="H145" s="20"/>
      <c r="I145" s="20"/>
      <c r="J145" s="20"/>
      <c r="K145" s="2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1:32" ht="15">
      <c r="A146"/>
      <c r="C146" s="20"/>
      <c r="D146" s="20"/>
      <c r="E146" s="20"/>
      <c r="F146" s="21"/>
      <c r="G146" s="20"/>
      <c r="H146" s="20"/>
      <c r="I146" s="20"/>
      <c r="J146" s="20"/>
      <c r="K146" s="2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1:32" ht="15">
      <c r="A147"/>
      <c r="C147" s="20"/>
      <c r="D147" s="20"/>
      <c r="E147" s="20"/>
      <c r="F147" s="21"/>
      <c r="G147" s="20"/>
      <c r="H147" s="20"/>
      <c r="I147" s="20"/>
      <c r="J147" s="20"/>
      <c r="K147" s="2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1:32" ht="15">
      <c r="A148"/>
      <c r="C148" s="20"/>
      <c r="D148" s="20"/>
      <c r="E148" s="20"/>
      <c r="F148" s="21"/>
      <c r="G148" s="20"/>
      <c r="H148" s="20"/>
      <c r="I148" s="20"/>
      <c r="J148" s="20"/>
      <c r="K148" s="21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1:32" ht="15">
      <c r="A149"/>
      <c r="C149" s="20"/>
      <c r="D149" s="20"/>
      <c r="E149" s="20"/>
      <c r="F149" s="21"/>
      <c r="G149" s="20"/>
      <c r="H149" s="20"/>
      <c r="I149" s="20"/>
      <c r="J149" s="20"/>
      <c r="K149" s="2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1:32" ht="15">
      <c r="A150"/>
      <c r="C150" s="20"/>
      <c r="D150" s="20"/>
      <c r="E150" s="20"/>
      <c r="F150" s="21"/>
      <c r="G150" s="20"/>
      <c r="H150" s="20"/>
      <c r="I150" s="20"/>
      <c r="J150" s="20"/>
      <c r="K150" s="21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1:32" ht="15">
      <c r="A151"/>
      <c r="C151" s="20"/>
      <c r="D151" s="20"/>
      <c r="E151" s="20"/>
      <c r="F151" s="21"/>
      <c r="G151" s="20"/>
      <c r="H151" s="20"/>
      <c r="I151" s="20"/>
      <c r="J151" s="20"/>
      <c r="K151" s="2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:32" ht="15">
      <c r="A152"/>
      <c r="C152" s="20"/>
      <c r="D152" s="20"/>
      <c r="E152" s="20"/>
      <c r="F152" s="21"/>
      <c r="G152" s="20"/>
      <c r="H152" s="20"/>
      <c r="I152" s="20"/>
      <c r="J152" s="20"/>
      <c r="K152" s="21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1:32" ht="15">
      <c r="A153"/>
      <c r="C153" s="20"/>
      <c r="D153" s="20"/>
      <c r="E153" s="20"/>
      <c r="F153" s="21"/>
      <c r="G153" s="20"/>
      <c r="H153" s="20"/>
      <c r="I153" s="20"/>
      <c r="J153" s="20"/>
      <c r="K153" s="2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1:32" ht="15">
      <c r="A154"/>
      <c r="C154" s="20"/>
      <c r="D154" s="20"/>
      <c r="E154" s="20"/>
      <c r="F154" s="21"/>
      <c r="G154" s="20"/>
      <c r="H154" s="20"/>
      <c r="I154" s="20"/>
      <c r="J154" s="20"/>
      <c r="K154" s="2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1:32" ht="15">
      <c r="A155"/>
      <c r="C155" s="20"/>
      <c r="D155" s="20"/>
      <c r="E155" s="20"/>
      <c r="F155" s="21"/>
      <c r="G155" s="20"/>
      <c r="H155" s="20"/>
      <c r="I155" s="20"/>
      <c r="J155" s="20"/>
      <c r="K155" s="2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1:32" ht="15">
      <c r="A156"/>
      <c r="C156" s="20"/>
      <c r="D156" s="20"/>
      <c r="E156" s="20"/>
      <c r="F156" s="21"/>
      <c r="G156" s="20"/>
      <c r="H156" s="20"/>
      <c r="I156" s="20"/>
      <c r="J156" s="20"/>
      <c r="K156" s="21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1:32" ht="15">
      <c r="A157"/>
      <c r="C157" s="20"/>
      <c r="D157" s="20"/>
      <c r="E157" s="20"/>
      <c r="F157" s="21"/>
      <c r="G157" s="20"/>
      <c r="H157" s="20"/>
      <c r="I157" s="20"/>
      <c r="J157" s="20"/>
      <c r="K157" s="21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1:32" ht="15">
      <c r="A158"/>
      <c r="C158" s="20"/>
      <c r="D158" s="20"/>
      <c r="E158" s="20"/>
      <c r="F158" s="21"/>
      <c r="G158" s="20"/>
      <c r="H158" s="20"/>
      <c r="I158" s="20"/>
      <c r="J158" s="20"/>
      <c r="K158" s="21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1:32" ht="15">
      <c r="A159"/>
      <c r="C159" s="20"/>
      <c r="D159" s="20"/>
      <c r="E159" s="20"/>
      <c r="F159" s="21"/>
      <c r="G159" s="20"/>
      <c r="H159" s="20"/>
      <c r="I159" s="20"/>
      <c r="J159" s="20"/>
      <c r="K159" s="21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1:32" ht="15">
      <c r="A160"/>
      <c r="C160" s="20"/>
      <c r="D160" s="20"/>
      <c r="E160" s="20"/>
      <c r="F160" s="21"/>
      <c r="G160" s="20"/>
      <c r="H160" s="20"/>
      <c r="I160" s="20"/>
      <c r="J160" s="20"/>
      <c r="K160" s="21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1:32" ht="15">
      <c r="A161"/>
      <c r="C161" s="20"/>
      <c r="D161" s="20"/>
      <c r="E161" s="20"/>
      <c r="F161" s="21"/>
      <c r="G161" s="20"/>
      <c r="H161" s="20"/>
      <c r="I161" s="20"/>
      <c r="J161" s="20"/>
      <c r="K161" s="21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1:32" ht="15">
      <c r="A162"/>
      <c r="C162" s="20"/>
      <c r="D162" s="20"/>
      <c r="E162" s="20"/>
      <c r="F162" s="21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1:32" ht="15">
      <c r="A163"/>
      <c r="C163" s="20"/>
      <c r="D163" s="20"/>
      <c r="E163" s="20"/>
      <c r="F163" s="21"/>
      <c r="G163" s="20"/>
      <c r="H163" s="20"/>
      <c r="I163" s="20"/>
      <c r="J163" s="20"/>
      <c r="K163" s="21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1:32" ht="15">
      <c r="A164"/>
      <c r="C164" s="20"/>
      <c r="D164" s="20"/>
      <c r="E164" s="20"/>
      <c r="F164" s="21"/>
      <c r="G164" s="20"/>
      <c r="H164" s="20"/>
      <c r="I164" s="20"/>
      <c r="J164" s="20"/>
      <c r="K164" s="21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1:32" ht="15">
      <c r="A165"/>
      <c r="C165" s="20"/>
      <c r="D165" s="20"/>
      <c r="E165" s="20"/>
      <c r="F165" s="21"/>
      <c r="G165" s="20"/>
      <c r="H165" s="20"/>
      <c r="I165" s="20"/>
      <c r="J165" s="20"/>
      <c r="K165" s="21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 ht="15">
      <c r="A166"/>
      <c r="C166" s="20"/>
      <c r="D166" s="20"/>
      <c r="E166" s="20"/>
      <c r="F166" s="21"/>
      <c r="G166" s="20"/>
      <c r="H166" s="20"/>
      <c r="I166" s="20"/>
      <c r="J166" s="20"/>
      <c r="K166" s="21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1:32" ht="15">
      <c r="A167"/>
      <c r="C167" s="20"/>
      <c r="D167" s="20"/>
      <c r="E167" s="20"/>
      <c r="F167" s="21"/>
      <c r="G167" s="20"/>
      <c r="H167" s="20"/>
      <c r="I167" s="20"/>
      <c r="J167" s="20"/>
      <c r="K167" s="21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1:32" ht="15">
      <c r="A168"/>
      <c r="C168" s="20"/>
      <c r="D168" s="20"/>
      <c r="E168" s="20"/>
      <c r="F168" s="21"/>
      <c r="G168" s="20"/>
      <c r="H168" s="20"/>
      <c r="I168" s="20"/>
      <c r="J168" s="20"/>
      <c r="K168" s="21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1:32" ht="15">
      <c r="A169"/>
      <c r="C169" s="20"/>
      <c r="D169" s="20"/>
      <c r="E169" s="20"/>
      <c r="F169" s="21"/>
      <c r="G169" s="20"/>
      <c r="H169" s="20"/>
      <c r="I169" s="20"/>
      <c r="J169" s="20"/>
      <c r="K169" s="2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1:32" ht="15">
      <c r="A170"/>
      <c r="C170" s="20"/>
      <c r="D170" s="20"/>
      <c r="E170" s="20"/>
      <c r="F170" s="21"/>
      <c r="G170" s="20"/>
      <c r="H170" s="20"/>
      <c r="I170" s="20"/>
      <c r="J170" s="20"/>
      <c r="K170" s="21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1:32" ht="15">
      <c r="A171"/>
      <c r="C171" s="20"/>
      <c r="D171" s="20"/>
      <c r="E171" s="20"/>
      <c r="F171" s="21"/>
      <c r="G171" s="20"/>
      <c r="H171" s="20"/>
      <c r="I171" s="20"/>
      <c r="J171" s="20"/>
      <c r="K171" s="21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1:32" ht="15">
      <c r="A172"/>
      <c r="C172" s="20"/>
      <c r="D172" s="20"/>
      <c r="E172" s="20"/>
      <c r="F172" s="21"/>
      <c r="G172" s="20"/>
      <c r="H172" s="20"/>
      <c r="I172" s="20"/>
      <c r="J172" s="20"/>
      <c r="K172" s="21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1:32" ht="15">
      <c r="A173"/>
      <c r="C173" s="20"/>
      <c r="D173" s="20"/>
      <c r="E173" s="20"/>
      <c r="F173" s="21"/>
      <c r="G173" s="20"/>
      <c r="H173" s="20"/>
      <c r="I173" s="20"/>
      <c r="J173" s="20"/>
      <c r="K173" s="21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1:32" ht="15">
      <c r="A174"/>
      <c r="C174" s="20"/>
      <c r="D174" s="20"/>
      <c r="E174" s="20"/>
      <c r="F174" s="21"/>
      <c r="G174" s="20"/>
      <c r="H174" s="20"/>
      <c r="I174" s="20"/>
      <c r="J174" s="20"/>
      <c r="K174" s="21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1:32" ht="15">
      <c r="A175"/>
      <c r="C175" s="20"/>
      <c r="D175" s="20"/>
      <c r="E175" s="20"/>
      <c r="F175" s="21"/>
      <c r="G175" s="20"/>
      <c r="H175" s="20"/>
      <c r="I175" s="20"/>
      <c r="J175" s="20"/>
      <c r="K175" s="21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1:32" ht="15">
      <c r="A176"/>
      <c r="C176" s="20"/>
      <c r="D176" s="20"/>
      <c r="E176" s="20"/>
      <c r="F176" s="21"/>
      <c r="G176" s="20"/>
      <c r="H176" s="20"/>
      <c r="I176" s="20"/>
      <c r="J176" s="20"/>
      <c r="K176" s="21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1:32" ht="15">
      <c r="A177"/>
      <c r="C177" s="20"/>
      <c r="D177" s="20"/>
      <c r="E177" s="20"/>
      <c r="F177" s="21"/>
      <c r="G177" s="20"/>
      <c r="H177" s="20"/>
      <c r="I177" s="20"/>
      <c r="J177" s="20"/>
      <c r="K177" s="21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1:32" ht="15">
      <c r="A178"/>
      <c r="C178" s="20"/>
      <c r="D178" s="20"/>
      <c r="E178" s="20"/>
      <c r="F178" s="21"/>
      <c r="G178" s="20"/>
      <c r="H178" s="20"/>
      <c r="I178" s="20"/>
      <c r="J178" s="20"/>
      <c r="K178" s="21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1:32" ht="15">
      <c r="A179"/>
      <c r="C179" s="20"/>
      <c r="D179" s="20"/>
      <c r="E179" s="20"/>
      <c r="F179" s="21"/>
      <c r="G179" s="20"/>
      <c r="H179" s="20"/>
      <c r="I179" s="20"/>
      <c r="J179" s="20"/>
      <c r="K179" s="21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1:32" ht="15">
      <c r="A180"/>
      <c r="C180" s="20"/>
      <c r="D180" s="20"/>
      <c r="E180" s="20"/>
      <c r="F180" s="21"/>
      <c r="G180" s="20"/>
      <c r="H180" s="20"/>
      <c r="I180" s="20"/>
      <c r="J180" s="20"/>
      <c r="K180" s="21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1:32" ht="15">
      <c r="A181"/>
      <c r="C181" s="20"/>
      <c r="D181" s="20"/>
      <c r="E181" s="20"/>
      <c r="F181" s="21"/>
      <c r="G181" s="20"/>
      <c r="H181" s="20"/>
      <c r="I181" s="20"/>
      <c r="J181" s="20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1:32" ht="15">
      <c r="A182"/>
      <c r="C182" s="20"/>
      <c r="D182" s="20"/>
      <c r="E182" s="20"/>
      <c r="F182" s="21"/>
      <c r="G182" s="20"/>
      <c r="H182" s="20"/>
      <c r="I182" s="20"/>
      <c r="J182" s="20"/>
      <c r="K182" s="21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1:32" ht="15">
      <c r="A183"/>
      <c r="C183" s="20"/>
      <c r="D183" s="20"/>
      <c r="E183" s="20"/>
      <c r="F183" s="21"/>
      <c r="G183" s="20"/>
      <c r="H183" s="20"/>
      <c r="I183" s="20"/>
      <c r="J183" s="20"/>
      <c r="K183" s="21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1:32" ht="15">
      <c r="A184"/>
      <c r="C184" s="20"/>
      <c r="D184" s="20"/>
      <c r="E184" s="20"/>
      <c r="F184" s="21"/>
      <c r="G184" s="20"/>
      <c r="H184" s="20"/>
      <c r="I184" s="20"/>
      <c r="J184" s="20"/>
      <c r="K184" s="2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1:32" ht="15">
      <c r="A185"/>
      <c r="C185" s="20"/>
      <c r="D185" s="20"/>
      <c r="E185" s="20"/>
      <c r="F185" s="21"/>
      <c r="G185" s="20"/>
      <c r="H185" s="20"/>
      <c r="I185" s="20"/>
      <c r="J185" s="20"/>
      <c r="K185" s="2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1:32" ht="15">
      <c r="A186"/>
      <c r="C186" s="20"/>
      <c r="D186" s="20"/>
      <c r="E186" s="20"/>
      <c r="F186" s="21"/>
      <c r="G186" s="20"/>
      <c r="H186" s="20"/>
      <c r="I186" s="20"/>
      <c r="J186" s="20"/>
      <c r="K186" s="21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1:32" ht="15">
      <c r="A187"/>
      <c r="C187" s="20"/>
      <c r="D187" s="20"/>
      <c r="E187" s="20"/>
      <c r="F187" s="21"/>
      <c r="G187" s="20"/>
      <c r="H187" s="20"/>
      <c r="I187" s="20"/>
      <c r="J187" s="20"/>
      <c r="K187" s="21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1:32" ht="15">
      <c r="A188"/>
      <c r="C188" s="20"/>
      <c r="D188" s="20"/>
      <c r="E188" s="20"/>
      <c r="F188" s="21"/>
      <c r="G188" s="20"/>
      <c r="H188" s="20"/>
      <c r="I188" s="20"/>
      <c r="J188" s="20"/>
      <c r="K188" s="21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1:32" ht="15">
      <c r="A189"/>
      <c r="C189" s="20"/>
      <c r="D189" s="20"/>
      <c r="E189" s="20"/>
      <c r="F189" s="21"/>
      <c r="G189" s="20"/>
      <c r="H189" s="20"/>
      <c r="I189" s="20"/>
      <c r="J189" s="20"/>
      <c r="K189" s="21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1:32" ht="15">
      <c r="A190"/>
      <c r="C190" s="20"/>
      <c r="D190" s="20"/>
      <c r="E190" s="20"/>
      <c r="F190" s="21"/>
      <c r="G190" s="20"/>
      <c r="H190" s="20"/>
      <c r="I190" s="20"/>
      <c r="J190" s="20"/>
      <c r="K190" s="2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1:32" ht="15">
      <c r="A191"/>
      <c r="C191" s="20"/>
      <c r="D191" s="20"/>
      <c r="E191" s="20"/>
      <c r="F191" s="21"/>
      <c r="G191" s="20"/>
      <c r="H191" s="20"/>
      <c r="I191" s="20"/>
      <c r="J191" s="20"/>
      <c r="K191" s="2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1:32" ht="15">
      <c r="A192"/>
      <c r="C192" s="20"/>
      <c r="D192" s="20"/>
      <c r="E192" s="20"/>
      <c r="F192" s="21"/>
      <c r="G192" s="20"/>
      <c r="H192" s="20"/>
      <c r="I192" s="20"/>
      <c r="J192" s="20"/>
      <c r="K192" s="2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1:32" ht="15">
      <c r="A193"/>
      <c r="C193" s="20"/>
      <c r="D193" s="20"/>
      <c r="E193" s="20"/>
      <c r="F193" s="21"/>
      <c r="G193" s="20"/>
      <c r="H193" s="20"/>
      <c r="I193" s="20"/>
      <c r="J193" s="20"/>
      <c r="K193" s="21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 spans="1:32" ht="15">
      <c r="A194"/>
      <c r="C194" s="20"/>
      <c r="D194" s="20"/>
      <c r="E194" s="20"/>
      <c r="F194" s="21"/>
      <c r="G194" s="20"/>
      <c r="H194" s="20"/>
      <c r="I194" s="20"/>
      <c r="J194" s="20"/>
      <c r="K194" s="21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 spans="1:32" ht="15">
      <c r="A195"/>
      <c r="C195" s="20"/>
      <c r="D195" s="20"/>
      <c r="E195" s="20"/>
      <c r="F195" s="21"/>
      <c r="G195" s="20"/>
      <c r="H195" s="20"/>
      <c r="I195" s="20"/>
      <c r="J195" s="20"/>
      <c r="K195" s="21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 spans="1:32" ht="15">
      <c r="A196"/>
      <c r="C196" s="20"/>
      <c r="D196" s="20"/>
      <c r="E196" s="20"/>
      <c r="F196" s="21"/>
      <c r="G196" s="20"/>
      <c r="H196" s="20"/>
      <c r="I196" s="20"/>
      <c r="J196" s="20"/>
      <c r="K196" s="21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1:32" ht="15">
      <c r="A197"/>
      <c r="C197" s="20"/>
      <c r="D197" s="20"/>
      <c r="E197" s="20"/>
      <c r="F197" s="21"/>
      <c r="G197" s="20"/>
      <c r="H197" s="20"/>
      <c r="I197" s="20"/>
      <c r="J197" s="20"/>
      <c r="K197" s="21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1:32" ht="15">
      <c r="A198"/>
      <c r="C198" s="20"/>
      <c r="D198" s="20"/>
      <c r="E198" s="20"/>
      <c r="F198" s="21"/>
      <c r="G198" s="20"/>
      <c r="H198" s="20"/>
      <c r="I198" s="20"/>
      <c r="J198" s="20"/>
      <c r="K198" s="21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1:32" ht="15">
      <c r="A199"/>
      <c r="C199" s="20"/>
      <c r="D199" s="20"/>
      <c r="E199" s="20"/>
      <c r="F199" s="21"/>
      <c r="G199" s="20"/>
      <c r="H199" s="20"/>
      <c r="I199" s="20"/>
      <c r="J199" s="20"/>
      <c r="K199" s="21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1:32" ht="15">
      <c r="A200"/>
      <c r="C200" s="20"/>
      <c r="D200" s="20"/>
      <c r="E200" s="20"/>
      <c r="F200" s="21"/>
      <c r="G200" s="20"/>
      <c r="H200" s="20"/>
      <c r="I200" s="20"/>
      <c r="J200" s="20"/>
      <c r="K200" s="21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 spans="1:32" ht="15">
      <c r="A201"/>
      <c r="C201" s="20"/>
      <c r="D201" s="20"/>
      <c r="E201" s="20"/>
      <c r="F201" s="21"/>
      <c r="G201" s="20"/>
      <c r="H201" s="20"/>
      <c r="I201" s="20"/>
      <c r="J201" s="20"/>
      <c r="K201" s="21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 spans="1:32" ht="15">
      <c r="A202"/>
      <c r="C202" s="20"/>
      <c r="D202" s="20"/>
      <c r="E202" s="20"/>
      <c r="F202" s="21"/>
      <c r="G202" s="20"/>
      <c r="H202" s="20"/>
      <c r="I202" s="20"/>
      <c r="J202" s="20"/>
      <c r="K202" s="21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 spans="1:32" ht="15">
      <c r="A203"/>
      <c r="C203" s="20"/>
      <c r="D203" s="20"/>
      <c r="E203" s="20"/>
      <c r="F203" s="21"/>
      <c r="G203" s="20"/>
      <c r="H203" s="20"/>
      <c r="I203" s="20"/>
      <c r="J203" s="20"/>
      <c r="K203" s="2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 spans="1:32" ht="15">
      <c r="A204"/>
      <c r="C204" s="20"/>
      <c r="D204" s="20"/>
      <c r="E204" s="20"/>
      <c r="F204" s="21"/>
      <c r="G204" s="20"/>
      <c r="H204" s="20"/>
      <c r="I204" s="20"/>
      <c r="J204" s="20"/>
      <c r="K204" s="21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 spans="1:32" ht="15">
      <c r="A205"/>
      <c r="C205" s="20"/>
      <c r="D205" s="20"/>
      <c r="E205" s="20"/>
      <c r="F205" s="21"/>
      <c r="G205" s="20"/>
      <c r="H205" s="20"/>
      <c r="I205" s="20"/>
      <c r="J205" s="20"/>
      <c r="K205" s="21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 spans="1:32" ht="15">
      <c r="A206"/>
      <c r="C206" s="20"/>
      <c r="D206" s="20"/>
      <c r="E206" s="20"/>
      <c r="F206" s="21"/>
      <c r="G206" s="20"/>
      <c r="H206" s="20"/>
      <c r="I206" s="20"/>
      <c r="J206" s="20"/>
      <c r="K206" s="2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 spans="1:32" ht="15">
      <c r="A207"/>
      <c r="C207" s="20"/>
      <c r="D207" s="20"/>
      <c r="E207" s="20"/>
      <c r="F207" s="21"/>
      <c r="G207" s="20"/>
      <c r="H207" s="20"/>
      <c r="I207" s="20"/>
      <c r="J207" s="20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 spans="1:32" ht="15">
      <c r="A208"/>
      <c r="C208" s="20"/>
      <c r="D208" s="20"/>
      <c r="E208" s="20"/>
      <c r="F208" s="21"/>
      <c r="G208" s="20"/>
      <c r="H208" s="20"/>
      <c r="I208" s="20"/>
      <c r="J208" s="20"/>
      <c r="K208" s="2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 spans="1:32" ht="15">
      <c r="A209"/>
      <c r="C209" s="20"/>
      <c r="D209" s="20"/>
      <c r="E209" s="20"/>
      <c r="F209" s="21"/>
      <c r="G209" s="20"/>
      <c r="H209" s="20"/>
      <c r="I209" s="20"/>
      <c r="J209" s="20"/>
      <c r="K209" s="21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 spans="1:32" ht="15">
      <c r="A210"/>
      <c r="C210" s="20"/>
      <c r="D210" s="20"/>
      <c r="E210" s="20"/>
      <c r="F210" s="21"/>
      <c r="G210" s="20"/>
      <c r="H210" s="20"/>
      <c r="I210" s="20"/>
      <c r="J210" s="20"/>
      <c r="K210" s="21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1:32" ht="15">
      <c r="A211"/>
      <c r="C211" s="20"/>
      <c r="D211" s="20"/>
      <c r="E211" s="20"/>
      <c r="F211" s="21"/>
      <c r="G211" s="20"/>
      <c r="H211" s="20"/>
      <c r="I211" s="20"/>
      <c r="J211" s="20"/>
      <c r="K211" s="21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1:32" ht="15">
      <c r="A212"/>
      <c r="C212" s="20"/>
      <c r="D212" s="20"/>
      <c r="E212" s="20"/>
      <c r="F212" s="21"/>
      <c r="G212" s="20"/>
      <c r="H212" s="20"/>
      <c r="I212" s="20"/>
      <c r="J212" s="20"/>
      <c r="K212" s="2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1:32" ht="15">
      <c r="A213"/>
      <c r="C213" s="20"/>
      <c r="D213" s="20"/>
      <c r="E213" s="20"/>
      <c r="F213" s="21"/>
      <c r="G213" s="20"/>
      <c r="H213" s="20"/>
      <c r="I213" s="20"/>
      <c r="J213" s="20"/>
      <c r="K213" s="2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1:32" ht="15">
      <c r="A214"/>
      <c r="C214" s="20"/>
      <c r="D214" s="20"/>
      <c r="E214" s="20"/>
      <c r="F214" s="21"/>
      <c r="G214" s="20"/>
      <c r="H214" s="20"/>
      <c r="I214" s="20"/>
      <c r="J214" s="20"/>
      <c r="K214" s="21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1:32" ht="15">
      <c r="A215"/>
      <c r="C215" s="20"/>
      <c r="D215" s="20"/>
      <c r="E215" s="20"/>
      <c r="F215" s="21"/>
      <c r="G215" s="20"/>
      <c r="H215" s="20"/>
      <c r="I215" s="20"/>
      <c r="J215" s="20"/>
      <c r="K215" s="2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1:32" ht="15">
      <c r="A216"/>
      <c r="C216" s="20"/>
      <c r="D216" s="20"/>
      <c r="E216" s="20"/>
      <c r="F216" s="21"/>
      <c r="G216" s="20"/>
      <c r="H216" s="20"/>
      <c r="I216" s="20"/>
      <c r="J216" s="20"/>
      <c r="K216" s="2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 spans="1:32" ht="15">
      <c r="A217"/>
      <c r="C217" s="20"/>
      <c r="D217" s="20"/>
      <c r="E217" s="20"/>
      <c r="F217" s="21"/>
      <c r="G217" s="20"/>
      <c r="H217" s="20"/>
      <c r="I217" s="20"/>
      <c r="J217" s="20"/>
      <c r="K217" s="2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 spans="1:32" ht="15">
      <c r="A218"/>
      <c r="C218" s="20"/>
      <c r="D218" s="20"/>
      <c r="E218" s="20"/>
      <c r="F218" s="21"/>
      <c r="G218" s="20"/>
      <c r="H218" s="20"/>
      <c r="I218" s="20"/>
      <c r="J218" s="20"/>
      <c r="K218" s="21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 spans="1:32" ht="15">
      <c r="A219"/>
      <c r="C219" s="20"/>
      <c r="D219" s="20"/>
      <c r="E219" s="20"/>
      <c r="F219" s="21"/>
      <c r="G219" s="20"/>
      <c r="H219" s="20"/>
      <c r="I219" s="20"/>
      <c r="J219" s="20"/>
      <c r="K219" s="21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 spans="1:32" ht="15">
      <c r="A220"/>
      <c r="C220" s="20"/>
      <c r="D220" s="20"/>
      <c r="E220" s="20"/>
      <c r="F220" s="21"/>
      <c r="G220" s="20"/>
      <c r="H220" s="20"/>
      <c r="I220" s="20"/>
      <c r="J220" s="20"/>
      <c r="K220" s="2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 spans="1:32" ht="15">
      <c r="A221"/>
      <c r="C221" s="20"/>
      <c r="D221" s="20"/>
      <c r="E221" s="20"/>
      <c r="F221" s="21"/>
      <c r="G221" s="20"/>
      <c r="H221" s="20"/>
      <c r="I221" s="20"/>
      <c r="J221" s="20"/>
      <c r="K221" s="21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1:32" ht="15">
      <c r="A222"/>
      <c r="C222" s="20"/>
      <c r="D222" s="20"/>
      <c r="E222" s="20"/>
      <c r="F222" s="21"/>
      <c r="G222" s="20"/>
      <c r="H222" s="20"/>
      <c r="I222" s="20"/>
      <c r="J222" s="20"/>
      <c r="K222" s="21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 spans="1:32" ht="15">
      <c r="A223"/>
      <c r="C223" s="20"/>
      <c r="D223" s="20"/>
      <c r="E223" s="20"/>
      <c r="F223" s="21"/>
      <c r="G223" s="20"/>
      <c r="H223" s="20"/>
      <c r="I223" s="20"/>
      <c r="J223" s="20"/>
      <c r="K223" s="21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 spans="1:32" ht="15">
      <c r="A224"/>
      <c r="C224" s="20"/>
      <c r="D224" s="20"/>
      <c r="E224" s="20"/>
      <c r="F224" s="21"/>
      <c r="G224" s="20"/>
      <c r="H224" s="20"/>
      <c r="I224" s="20"/>
      <c r="J224" s="20"/>
      <c r="K224" s="2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 spans="1:32" ht="15">
      <c r="A225"/>
      <c r="C225" s="20"/>
      <c r="D225" s="20"/>
      <c r="E225" s="20"/>
      <c r="F225" s="21"/>
      <c r="G225" s="20"/>
      <c r="H225" s="20"/>
      <c r="I225" s="20"/>
      <c r="J225" s="20"/>
      <c r="K225" s="21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 spans="1:32" ht="15">
      <c r="A226"/>
      <c r="C226" s="20"/>
      <c r="D226" s="20"/>
      <c r="E226" s="20"/>
      <c r="F226" s="21"/>
      <c r="G226" s="20"/>
      <c r="H226" s="20"/>
      <c r="I226" s="20"/>
      <c r="J226" s="20"/>
      <c r="K226" s="21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 spans="1:32" ht="15">
      <c r="A227"/>
      <c r="C227" s="20"/>
      <c r="D227" s="20"/>
      <c r="E227" s="20"/>
      <c r="F227" s="21"/>
      <c r="G227" s="20"/>
      <c r="H227" s="20"/>
      <c r="I227" s="20"/>
      <c r="J227" s="20"/>
      <c r="K227" s="2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1:32" ht="15">
      <c r="A228"/>
      <c r="C228" s="20"/>
      <c r="D228" s="20"/>
      <c r="E228" s="20"/>
      <c r="F228" s="21"/>
      <c r="G228" s="20"/>
      <c r="H228" s="20"/>
      <c r="I228" s="20"/>
      <c r="J228" s="20"/>
      <c r="K228" s="21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1:32" ht="15">
      <c r="A229"/>
      <c r="C229" s="20"/>
      <c r="D229" s="20"/>
      <c r="E229" s="20"/>
      <c r="F229" s="21"/>
      <c r="G229" s="20"/>
      <c r="H229" s="20"/>
      <c r="I229" s="20"/>
      <c r="J229" s="20"/>
      <c r="K229" s="21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1:32" ht="15">
      <c r="A230"/>
      <c r="C230" s="20"/>
      <c r="D230" s="20"/>
      <c r="E230" s="20"/>
      <c r="F230" s="21"/>
      <c r="G230" s="20"/>
      <c r="H230" s="20"/>
      <c r="I230" s="20"/>
      <c r="J230" s="20"/>
      <c r="K230" s="2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1:32" ht="15">
      <c r="A231"/>
      <c r="C231" s="20"/>
      <c r="D231" s="20"/>
      <c r="E231" s="20"/>
      <c r="F231" s="21"/>
      <c r="G231" s="20"/>
      <c r="H231" s="20"/>
      <c r="I231" s="20"/>
      <c r="J231" s="20"/>
      <c r="K231" s="21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1:32" ht="15">
      <c r="A232"/>
      <c r="C232" s="20"/>
      <c r="D232" s="20"/>
      <c r="E232" s="20"/>
      <c r="F232" s="21"/>
      <c r="G232" s="20"/>
      <c r="H232" s="20"/>
      <c r="I232" s="20"/>
      <c r="J232" s="20"/>
      <c r="K232" s="21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</row>
    <row r="233" spans="1:32" ht="15">
      <c r="A233"/>
      <c r="C233" s="20"/>
      <c r="D233" s="20"/>
      <c r="E233" s="20"/>
      <c r="F233" s="21"/>
      <c r="G233" s="20"/>
      <c r="H233" s="20"/>
      <c r="I233" s="20"/>
      <c r="J233" s="20"/>
      <c r="K233" s="21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1:32" ht="15">
      <c r="A234"/>
      <c r="C234" s="20"/>
      <c r="D234" s="20"/>
      <c r="E234" s="20"/>
      <c r="F234" s="21"/>
      <c r="G234" s="20"/>
      <c r="H234" s="20"/>
      <c r="I234" s="20"/>
      <c r="J234" s="20"/>
      <c r="K234" s="21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</row>
    <row r="235" spans="1:32" ht="15">
      <c r="A235"/>
      <c r="C235" s="20"/>
      <c r="D235" s="20"/>
      <c r="E235" s="20"/>
      <c r="F235" s="21"/>
      <c r="G235" s="20"/>
      <c r="H235" s="20"/>
      <c r="I235" s="20"/>
      <c r="J235" s="20"/>
      <c r="K235" s="21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1:32" ht="15">
      <c r="A236"/>
      <c r="C236" s="20"/>
      <c r="D236" s="20"/>
      <c r="E236" s="20"/>
      <c r="F236" s="21"/>
      <c r="G236" s="20"/>
      <c r="H236" s="20"/>
      <c r="I236" s="20"/>
      <c r="J236" s="20"/>
      <c r="K236" s="21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1:32" ht="15">
      <c r="A237"/>
      <c r="C237" s="20"/>
      <c r="D237" s="20"/>
      <c r="E237" s="20"/>
      <c r="F237" s="21"/>
      <c r="G237" s="20"/>
      <c r="H237" s="20"/>
      <c r="I237" s="20"/>
      <c r="J237" s="20"/>
      <c r="K237" s="21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1:32" ht="15">
      <c r="A238"/>
      <c r="C238" s="20"/>
      <c r="D238" s="20"/>
      <c r="E238" s="20"/>
      <c r="F238" s="21"/>
      <c r="G238" s="20"/>
      <c r="H238" s="20"/>
      <c r="I238" s="20"/>
      <c r="J238" s="20"/>
      <c r="K238" s="21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1:32" ht="15">
      <c r="A239"/>
      <c r="C239" s="20"/>
      <c r="D239" s="20"/>
      <c r="E239" s="20"/>
      <c r="F239" s="21"/>
      <c r="G239" s="20"/>
      <c r="H239" s="20"/>
      <c r="I239" s="20"/>
      <c r="J239" s="20"/>
      <c r="K239" s="21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1:32" ht="15">
      <c r="A240"/>
      <c r="C240" s="20"/>
      <c r="D240" s="20"/>
      <c r="E240" s="20"/>
      <c r="F240" s="21"/>
      <c r="G240" s="20"/>
      <c r="H240" s="20"/>
      <c r="I240" s="20"/>
      <c r="J240" s="20"/>
      <c r="K240" s="21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1:32" ht="15">
      <c r="A241"/>
      <c r="C241" s="20"/>
      <c r="D241" s="20"/>
      <c r="E241" s="20"/>
      <c r="F241" s="21"/>
      <c r="G241" s="20"/>
      <c r="H241" s="20"/>
      <c r="I241" s="20"/>
      <c r="J241" s="20"/>
      <c r="K241" s="21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1:32" ht="15">
      <c r="A242"/>
      <c r="C242" s="20"/>
      <c r="D242" s="20"/>
      <c r="E242" s="20"/>
      <c r="F242" s="21"/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1:32" ht="15">
      <c r="A243"/>
      <c r="C243" s="20"/>
      <c r="D243" s="20"/>
      <c r="E243" s="20"/>
      <c r="F243" s="21"/>
      <c r="G243" s="20"/>
      <c r="H243" s="20"/>
      <c r="I243" s="20"/>
      <c r="J243" s="20"/>
      <c r="K243" s="21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1:32" ht="15">
      <c r="A244"/>
      <c r="C244" s="20"/>
      <c r="D244" s="20"/>
      <c r="E244" s="20"/>
      <c r="F244" s="21"/>
      <c r="G244" s="20"/>
      <c r="H244" s="20"/>
      <c r="I244" s="20"/>
      <c r="J244" s="20"/>
      <c r="K244" s="21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1:32" ht="15">
      <c r="A245"/>
      <c r="C245" s="20"/>
      <c r="D245" s="20"/>
      <c r="E245" s="20"/>
      <c r="F245" s="21"/>
      <c r="G245" s="20"/>
      <c r="H245" s="20"/>
      <c r="I245" s="20"/>
      <c r="J245" s="20"/>
      <c r="K245" s="21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1:32" ht="15">
      <c r="A246"/>
      <c r="C246" s="20"/>
      <c r="D246" s="20"/>
      <c r="E246" s="20"/>
      <c r="F246" s="21"/>
      <c r="G246" s="20"/>
      <c r="H246" s="20"/>
      <c r="I246" s="20"/>
      <c r="J246" s="20"/>
      <c r="K246" s="21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1:32" ht="15">
      <c r="A247"/>
      <c r="C247" s="20"/>
      <c r="D247" s="20"/>
      <c r="E247" s="20"/>
      <c r="F247" s="21"/>
      <c r="G247" s="20"/>
      <c r="H247" s="20"/>
      <c r="I247" s="20"/>
      <c r="J247" s="20"/>
      <c r="K247" s="21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1:32" ht="15">
      <c r="A248"/>
      <c r="C248" s="20"/>
      <c r="D248" s="20"/>
      <c r="E248" s="20"/>
      <c r="F248" s="21"/>
      <c r="G248" s="20"/>
      <c r="H248" s="20"/>
      <c r="I248" s="20"/>
      <c r="J248" s="20"/>
      <c r="K248" s="21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1:32" ht="15">
      <c r="A249"/>
      <c r="C249" s="20"/>
      <c r="D249" s="20"/>
      <c r="E249" s="20"/>
      <c r="F249" s="21"/>
      <c r="G249" s="20"/>
      <c r="H249" s="20"/>
      <c r="I249" s="20"/>
      <c r="J249" s="20"/>
      <c r="K249" s="21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1:32" ht="15">
      <c r="A250"/>
      <c r="C250" s="20"/>
      <c r="D250" s="20"/>
      <c r="E250" s="20"/>
      <c r="F250" s="21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1:32" ht="15">
      <c r="A251"/>
      <c r="C251" s="20"/>
      <c r="D251" s="20"/>
      <c r="E251" s="20"/>
      <c r="F251" s="21"/>
      <c r="G251" s="20"/>
      <c r="H251" s="20"/>
      <c r="I251" s="20"/>
      <c r="J251" s="20"/>
      <c r="K251" s="21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1:32" ht="15">
      <c r="A252"/>
      <c r="C252" s="20"/>
      <c r="D252" s="20"/>
      <c r="E252" s="20"/>
      <c r="F252" s="21"/>
      <c r="G252" s="20"/>
      <c r="H252" s="20"/>
      <c r="I252" s="20"/>
      <c r="J252" s="20"/>
      <c r="K252" s="21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1:32" ht="15">
      <c r="A253"/>
      <c r="C253" s="20"/>
      <c r="D253" s="20"/>
      <c r="E253" s="20"/>
      <c r="F253" s="21"/>
      <c r="G253" s="20"/>
      <c r="H253" s="20"/>
      <c r="I253" s="20"/>
      <c r="J253" s="20"/>
      <c r="K253" s="21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1:32" ht="15">
      <c r="A254"/>
      <c r="C254" s="20"/>
      <c r="D254" s="20"/>
      <c r="E254" s="20"/>
      <c r="F254" s="21"/>
      <c r="G254" s="20"/>
      <c r="H254" s="20"/>
      <c r="I254" s="20"/>
      <c r="J254" s="20"/>
      <c r="K254" s="21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1:32" ht="15">
      <c r="A255"/>
      <c r="C255" s="20"/>
      <c r="D255" s="20"/>
      <c r="E255" s="20"/>
      <c r="F255" s="21"/>
      <c r="G255" s="20"/>
      <c r="H255" s="20"/>
      <c r="I255" s="20"/>
      <c r="J255" s="20"/>
      <c r="K255" s="21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1:32" ht="15">
      <c r="A256"/>
      <c r="C256" s="20"/>
      <c r="D256" s="20"/>
      <c r="E256" s="20"/>
      <c r="F256" s="21"/>
      <c r="G256" s="20"/>
      <c r="H256" s="20"/>
      <c r="I256" s="20"/>
      <c r="J256" s="20"/>
      <c r="K256" s="2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1:32" ht="15">
      <c r="A257"/>
      <c r="C257" s="20"/>
      <c r="D257" s="20"/>
      <c r="E257" s="20"/>
      <c r="F257" s="21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1:32" ht="15">
      <c r="A258"/>
      <c r="C258" s="20"/>
      <c r="D258" s="20"/>
      <c r="E258" s="20"/>
      <c r="F258" s="21"/>
      <c r="G258" s="20"/>
      <c r="H258" s="20"/>
      <c r="I258" s="20"/>
      <c r="J258" s="20"/>
      <c r="K258" s="2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1:32" ht="15">
      <c r="A259"/>
      <c r="C259" s="20"/>
      <c r="D259" s="20"/>
      <c r="E259" s="20"/>
      <c r="F259" s="21"/>
      <c r="G259" s="20"/>
      <c r="H259" s="20"/>
      <c r="I259" s="20"/>
      <c r="J259" s="20"/>
      <c r="K259" s="21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1:32" ht="15">
      <c r="A260"/>
      <c r="C260" s="20"/>
      <c r="D260" s="20"/>
      <c r="E260" s="20"/>
      <c r="F260" s="21"/>
      <c r="G260" s="20"/>
      <c r="H260" s="20"/>
      <c r="I260" s="20"/>
      <c r="J260" s="20"/>
      <c r="K260" s="21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1:32" ht="15">
      <c r="A261"/>
      <c r="C261" s="20"/>
      <c r="D261" s="20"/>
      <c r="E261" s="20"/>
      <c r="F261" s="21"/>
      <c r="G261" s="20"/>
      <c r="H261" s="20"/>
      <c r="I261" s="20"/>
      <c r="J261" s="20"/>
      <c r="K261" s="2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1:32" ht="15">
      <c r="A262"/>
      <c r="C262" s="20"/>
      <c r="D262" s="20"/>
      <c r="E262" s="20"/>
      <c r="F262" s="21"/>
      <c r="G262" s="20"/>
      <c r="H262" s="20"/>
      <c r="I262" s="20"/>
      <c r="J262" s="20"/>
      <c r="K262" s="21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1:32" ht="15">
      <c r="A263"/>
      <c r="C263" s="20"/>
      <c r="D263" s="20"/>
      <c r="E263" s="20"/>
      <c r="F263" s="21"/>
      <c r="G263" s="20"/>
      <c r="H263" s="20"/>
      <c r="I263" s="20"/>
      <c r="J263" s="20"/>
      <c r="K263" s="21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1:32" ht="15">
      <c r="A264"/>
      <c r="C264" s="20"/>
      <c r="D264" s="20"/>
      <c r="E264" s="20"/>
      <c r="F264" s="21"/>
      <c r="G264" s="20"/>
      <c r="H264" s="20"/>
      <c r="I264" s="20"/>
      <c r="J264" s="20"/>
      <c r="K264" s="21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1:32" ht="15">
      <c r="A265"/>
      <c r="C265" s="20"/>
      <c r="D265" s="20"/>
      <c r="E265" s="20"/>
      <c r="F265" s="21"/>
      <c r="G265" s="20"/>
      <c r="H265" s="20"/>
      <c r="I265" s="20"/>
      <c r="J265" s="20"/>
      <c r="K265" s="21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1:32" ht="15">
      <c r="A266"/>
      <c r="C266" s="20"/>
      <c r="D266" s="20"/>
      <c r="E266" s="20"/>
      <c r="F266" s="21"/>
      <c r="G266" s="20"/>
      <c r="H266" s="20"/>
      <c r="I266" s="20"/>
      <c r="J266" s="20"/>
      <c r="K266" s="21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1:32" ht="15">
      <c r="A267"/>
      <c r="C267" s="20"/>
      <c r="D267" s="20"/>
      <c r="E267" s="20"/>
      <c r="F267" s="21"/>
      <c r="G267" s="20"/>
      <c r="H267" s="20"/>
      <c r="I267" s="20"/>
      <c r="J267" s="20"/>
      <c r="K267" s="21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1:32" ht="15">
      <c r="A268"/>
      <c r="C268" s="20"/>
      <c r="D268" s="20"/>
      <c r="E268" s="20"/>
      <c r="F268" s="21"/>
      <c r="G268" s="20"/>
      <c r="H268" s="20"/>
      <c r="I268" s="20"/>
      <c r="J268" s="20"/>
      <c r="K268" s="21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1:32" ht="15">
      <c r="A269"/>
      <c r="C269" s="20"/>
      <c r="D269" s="20"/>
      <c r="E269" s="20"/>
      <c r="F269" s="21"/>
      <c r="G269" s="20"/>
      <c r="H269" s="20"/>
      <c r="I269" s="20"/>
      <c r="J269" s="20"/>
      <c r="K269" s="21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1:32" ht="15">
      <c r="A270"/>
      <c r="C270" s="20"/>
      <c r="D270" s="20"/>
      <c r="E270" s="20"/>
      <c r="F270" s="21"/>
      <c r="G270" s="20"/>
      <c r="H270" s="20"/>
      <c r="I270" s="20"/>
      <c r="J270" s="20"/>
      <c r="K270" s="21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1:32" ht="15">
      <c r="A271"/>
      <c r="C271" s="20"/>
      <c r="D271" s="20"/>
      <c r="E271" s="20"/>
      <c r="F271" s="21"/>
      <c r="G271" s="20"/>
      <c r="H271" s="20"/>
      <c r="I271" s="20"/>
      <c r="J271" s="20"/>
      <c r="K271" s="21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1:32" ht="15">
      <c r="A272"/>
      <c r="C272" s="20"/>
      <c r="D272" s="20"/>
      <c r="E272" s="20"/>
      <c r="F272" s="21"/>
      <c r="G272" s="20"/>
      <c r="H272" s="20"/>
      <c r="I272" s="20"/>
      <c r="J272" s="20"/>
      <c r="K272" s="21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1:32" ht="15">
      <c r="A273"/>
      <c r="C273" s="20"/>
      <c r="D273" s="20"/>
      <c r="E273" s="20"/>
      <c r="F273" s="21"/>
      <c r="G273" s="20"/>
      <c r="H273" s="20"/>
      <c r="I273" s="20"/>
      <c r="J273" s="20"/>
      <c r="K273" s="21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1:32" ht="15">
      <c r="A274"/>
      <c r="C274" s="20"/>
      <c r="D274" s="20"/>
      <c r="E274" s="20"/>
      <c r="F274" s="21"/>
      <c r="G274" s="20"/>
      <c r="H274" s="20"/>
      <c r="I274" s="20"/>
      <c r="J274" s="20"/>
      <c r="K274" s="21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1:32" ht="15">
      <c r="A275"/>
      <c r="C275" s="20"/>
      <c r="D275" s="20"/>
      <c r="E275" s="20"/>
      <c r="F275" s="21"/>
      <c r="G275" s="20"/>
      <c r="H275" s="20"/>
      <c r="I275" s="20"/>
      <c r="J275" s="20"/>
      <c r="K275" s="21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1:32" ht="15">
      <c r="A276"/>
      <c r="C276" s="20"/>
      <c r="D276" s="20"/>
      <c r="E276" s="20"/>
      <c r="F276" s="21"/>
      <c r="G276" s="20"/>
      <c r="H276" s="20"/>
      <c r="I276" s="20"/>
      <c r="J276" s="20"/>
      <c r="K276" s="21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1:32" ht="15">
      <c r="A277"/>
      <c r="C277" s="20"/>
      <c r="D277" s="20"/>
      <c r="E277" s="20"/>
      <c r="F277" s="21"/>
      <c r="G277" s="20"/>
      <c r="H277" s="20"/>
      <c r="I277" s="20"/>
      <c r="J277" s="20"/>
      <c r="K277" s="21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1:32" ht="15">
      <c r="A278"/>
      <c r="C278" s="20"/>
      <c r="D278" s="20"/>
      <c r="E278" s="20"/>
      <c r="F278" s="21"/>
      <c r="G278" s="20"/>
      <c r="H278" s="20"/>
      <c r="I278" s="20"/>
      <c r="J278" s="20"/>
      <c r="K278" s="21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1:32" ht="15">
      <c r="A279"/>
      <c r="C279" s="20"/>
      <c r="D279" s="20"/>
      <c r="E279" s="20"/>
      <c r="F279" s="21"/>
      <c r="G279" s="20"/>
      <c r="H279" s="20"/>
      <c r="I279" s="20"/>
      <c r="J279" s="20"/>
      <c r="K279" s="21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1:32" ht="15">
      <c r="A280"/>
      <c r="C280" s="20"/>
      <c r="D280" s="20"/>
      <c r="E280" s="20"/>
      <c r="F280" s="21"/>
      <c r="G280" s="20"/>
      <c r="H280" s="20"/>
      <c r="I280" s="20"/>
      <c r="J280" s="20"/>
      <c r="K280" s="21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1:32" ht="15">
      <c r="A281"/>
      <c r="C281" s="20"/>
      <c r="D281" s="20"/>
      <c r="E281" s="20"/>
      <c r="F281" s="21"/>
      <c r="G281" s="20"/>
      <c r="H281" s="20"/>
      <c r="I281" s="20"/>
      <c r="J281" s="20"/>
      <c r="K281" s="21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1:32" ht="15">
      <c r="A282"/>
      <c r="C282" s="20"/>
      <c r="D282" s="20"/>
      <c r="E282" s="20"/>
      <c r="F282" s="21"/>
      <c r="G282" s="20"/>
      <c r="H282" s="20"/>
      <c r="I282" s="20"/>
      <c r="J282" s="20"/>
      <c r="K282" s="21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1:32" ht="15">
      <c r="A283"/>
      <c r="C283" s="20"/>
      <c r="D283" s="20"/>
      <c r="E283" s="20"/>
      <c r="F283" s="21"/>
      <c r="G283" s="20"/>
      <c r="H283" s="20"/>
      <c r="I283" s="20"/>
      <c r="J283" s="20"/>
      <c r="K283" s="21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1:32" ht="15">
      <c r="A284"/>
      <c r="C284" s="20"/>
      <c r="D284" s="20"/>
      <c r="E284" s="20"/>
      <c r="F284" s="21"/>
      <c r="G284" s="20"/>
      <c r="H284" s="20"/>
      <c r="I284" s="20"/>
      <c r="J284" s="20"/>
      <c r="K284" s="21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1:32" ht="15">
      <c r="A285"/>
      <c r="C285" s="20"/>
      <c r="D285" s="20"/>
      <c r="E285" s="20"/>
      <c r="F285" s="21"/>
      <c r="G285" s="20"/>
      <c r="H285" s="20"/>
      <c r="I285" s="20"/>
      <c r="J285" s="20"/>
      <c r="K285" s="21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1:32" ht="15">
      <c r="A286"/>
      <c r="C286" s="20"/>
      <c r="D286" s="20"/>
      <c r="E286" s="20"/>
      <c r="F286" s="21"/>
      <c r="G286" s="20"/>
      <c r="H286" s="20"/>
      <c r="I286" s="20"/>
      <c r="J286" s="20"/>
      <c r="K286" s="21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1:32" ht="15">
      <c r="A287"/>
      <c r="C287" s="20"/>
      <c r="D287" s="20"/>
      <c r="E287" s="20"/>
      <c r="F287" s="21"/>
      <c r="G287" s="20"/>
      <c r="H287" s="20"/>
      <c r="I287" s="20"/>
      <c r="J287" s="20"/>
      <c r="K287" s="21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1:32" ht="15">
      <c r="A288"/>
      <c r="C288" s="20"/>
      <c r="D288" s="20"/>
      <c r="E288" s="20"/>
      <c r="F288" s="21"/>
      <c r="G288" s="20"/>
      <c r="H288" s="20"/>
      <c r="I288" s="20"/>
      <c r="J288" s="20"/>
      <c r="K288" s="21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1:32" ht="15">
      <c r="A289"/>
      <c r="C289" s="20"/>
      <c r="D289" s="20"/>
      <c r="E289" s="20"/>
      <c r="F289" s="21"/>
      <c r="G289" s="20"/>
      <c r="H289" s="20"/>
      <c r="I289" s="20"/>
      <c r="J289" s="20"/>
      <c r="K289" s="21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1:32" ht="15">
      <c r="A290"/>
      <c r="C290" s="20"/>
      <c r="D290" s="20"/>
      <c r="E290" s="20"/>
      <c r="F290" s="21"/>
      <c r="G290" s="20"/>
      <c r="H290" s="20"/>
      <c r="I290" s="20"/>
      <c r="J290" s="20"/>
      <c r="K290" s="21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1:32" ht="15">
      <c r="A291"/>
      <c r="C291" s="20"/>
      <c r="D291" s="20"/>
      <c r="E291" s="20"/>
      <c r="F291" s="21"/>
      <c r="G291" s="20"/>
      <c r="H291" s="20"/>
      <c r="I291" s="20"/>
      <c r="J291" s="20"/>
      <c r="K291" s="21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1:32" ht="15">
      <c r="A292"/>
      <c r="C292" s="20"/>
      <c r="D292" s="20"/>
      <c r="E292" s="20"/>
      <c r="F292" s="21"/>
      <c r="G292" s="20"/>
      <c r="H292" s="20"/>
      <c r="I292" s="20"/>
      <c r="J292" s="20"/>
      <c r="K292" s="21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1:32" ht="15">
      <c r="A293"/>
      <c r="C293" s="20"/>
      <c r="D293" s="20"/>
      <c r="E293" s="20"/>
      <c r="F293" s="21"/>
      <c r="G293" s="20"/>
      <c r="H293" s="20"/>
      <c r="I293" s="20"/>
      <c r="J293" s="20"/>
      <c r="K293" s="21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1:32" ht="15">
      <c r="A294"/>
      <c r="C294" s="20"/>
      <c r="D294" s="20"/>
      <c r="E294" s="20"/>
      <c r="F294" s="21"/>
      <c r="G294" s="20"/>
      <c r="H294" s="20"/>
      <c r="I294" s="20"/>
      <c r="J294" s="20"/>
      <c r="K294" s="21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1:32" ht="15">
      <c r="A295"/>
      <c r="C295" s="20"/>
      <c r="D295" s="20"/>
      <c r="E295" s="20"/>
      <c r="F295" s="21"/>
      <c r="G295" s="20"/>
      <c r="H295" s="20"/>
      <c r="I295" s="20"/>
      <c r="J295" s="20"/>
      <c r="K295" s="21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1:32" ht="15">
      <c r="A296"/>
      <c r="C296" s="20"/>
      <c r="D296" s="20"/>
      <c r="E296" s="20"/>
      <c r="F296" s="21"/>
      <c r="G296" s="20"/>
      <c r="H296" s="20"/>
      <c r="I296" s="20"/>
      <c r="J296" s="20"/>
      <c r="K296" s="21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1:32" ht="15">
      <c r="A297"/>
      <c r="C297" s="20"/>
      <c r="D297" s="20"/>
      <c r="E297" s="20"/>
      <c r="F297" s="21"/>
      <c r="G297" s="20"/>
      <c r="H297" s="20"/>
      <c r="I297" s="20"/>
      <c r="J297" s="20"/>
      <c r="K297" s="21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1:32" ht="15">
      <c r="A298"/>
      <c r="C298" s="20"/>
      <c r="D298" s="20"/>
      <c r="E298" s="20"/>
      <c r="F298" s="21"/>
      <c r="G298" s="20"/>
      <c r="H298" s="20"/>
      <c r="I298" s="20"/>
      <c r="J298" s="20"/>
      <c r="K298" s="21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1:32" ht="15">
      <c r="A299"/>
      <c r="C299" s="20"/>
      <c r="D299" s="20"/>
      <c r="E299" s="20"/>
      <c r="F299" s="21"/>
      <c r="G299" s="20"/>
      <c r="H299" s="20"/>
      <c r="I299" s="20"/>
      <c r="J299" s="20"/>
      <c r="K299" s="21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1:32" ht="15">
      <c r="A300"/>
      <c r="C300" s="20"/>
      <c r="D300" s="20"/>
      <c r="E300" s="20"/>
      <c r="F300" s="21"/>
      <c r="G300" s="20"/>
      <c r="H300" s="20"/>
      <c r="I300" s="20"/>
      <c r="J300" s="20"/>
      <c r="K300" s="21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M101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J95" sqref="AJ95"/>
    </sheetView>
  </sheetViews>
  <sheetFormatPr defaultColWidth="11.421875" defaultRowHeight="15" outlineLevelCol="1"/>
  <cols>
    <col min="1" max="1" width="54.57421875" style="22" customWidth="1"/>
    <col min="2" max="2" width="61.140625" style="22" hidden="1" customWidth="1" outlineLevel="1"/>
    <col min="3" max="3" width="2.00390625" style="112" customWidth="1" collapsed="1"/>
    <col min="4" max="7" width="11.57421875" style="13" hidden="1" customWidth="1" outlineLevel="1"/>
    <col min="8" max="8" width="11.57421875" style="13" customWidth="1" collapsed="1"/>
    <col min="9" max="12" width="11.57421875" style="13" hidden="1" customWidth="1" outlineLevel="1"/>
    <col min="13" max="13" width="11.57421875" style="13" customWidth="1" collapsed="1"/>
    <col min="14" max="17" width="11.57421875" style="13" hidden="1" customWidth="1" outlineLevel="1"/>
    <col min="18" max="18" width="11.57421875" style="13" customWidth="1" collapsed="1"/>
    <col min="19" max="22" width="11.57421875" style="13" hidden="1" customWidth="1" outlineLevel="1"/>
    <col min="23" max="23" width="11.57421875" style="13" customWidth="1" collapsed="1"/>
    <col min="24" max="27" width="11.57421875" style="13" customWidth="1" outlineLevel="1"/>
    <col min="28" max="28" width="11.57421875" style="13" customWidth="1"/>
    <col min="29" max="32" width="11.57421875" style="13" customWidth="1" outlineLevel="1"/>
    <col min="33" max="33" width="11.57421875" style="13" customWidth="1"/>
  </cols>
  <sheetData>
    <row r="1" spans="1:33" ht="19" thickBot="1">
      <c r="A1" s="2"/>
      <c r="B1" s="2"/>
      <c r="C1" s="109"/>
      <c r="D1" s="128" t="s">
        <v>6</v>
      </c>
      <c r="E1" s="128" t="s">
        <v>146</v>
      </c>
      <c r="F1" s="128" t="s">
        <v>147</v>
      </c>
      <c r="G1" s="128" t="s">
        <v>1</v>
      </c>
      <c r="H1" s="129">
        <v>2015</v>
      </c>
      <c r="I1" s="128" t="s">
        <v>5</v>
      </c>
      <c r="J1" s="128" t="s">
        <v>166</v>
      </c>
      <c r="K1" s="128" t="s">
        <v>167</v>
      </c>
      <c r="L1" s="128" t="s">
        <v>168</v>
      </c>
      <c r="M1" s="129">
        <v>2016</v>
      </c>
      <c r="N1" s="128" t="s">
        <v>177</v>
      </c>
      <c r="O1" s="128" t="s">
        <v>184</v>
      </c>
      <c r="P1" s="128" t="s">
        <v>185</v>
      </c>
      <c r="Q1" s="128" t="s">
        <v>188</v>
      </c>
      <c r="R1" s="129">
        <v>2017</v>
      </c>
      <c r="S1" s="128" t="s">
        <v>189</v>
      </c>
      <c r="T1" s="128" t="s">
        <v>193</v>
      </c>
      <c r="U1" s="128" t="s">
        <v>205</v>
      </c>
      <c r="V1" s="128" t="s">
        <v>209</v>
      </c>
      <c r="W1" s="129">
        <v>2018</v>
      </c>
      <c r="X1" s="128" t="s">
        <v>213</v>
      </c>
      <c r="Y1" s="128" t="s">
        <v>257</v>
      </c>
      <c r="Z1" s="128" t="s">
        <v>258</v>
      </c>
      <c r="AA1" s="128" t="s">
        <v>261</v>
      </c>
      <c r="AB1" s="129">
        <v>2019</v>
      </c>
      <c r="AC1" s="128" t="s">
        <v>287</v>
      </c>
      <c r="AD1" s="128" t="s">
        <v>290</v>
      </c>
      <c r="AE1" s="128" t="s">
        <v>291</v>
      </c>
      <c r="AF1" s="128" t="s">
        <v>295</v>
      </c>
      <c r="AG1" s="129">
        <v>2020</v>
      </c>
    </row>
    <row r="2" spans="1:33" ht="15.5">
      <c r="A2" s="63" t="s">
        <v>163</v>
      </c>
      <c r="B2" s="63" t="s">
        <v>194</v>
      </c>
      <c r="C2" s="110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16" thickBot="1">
      <c r="A3" s="2" t="s">
        <v>8</v>
      </c>
      <c r="B3" s="2" t="s">
        <v>240</v>
      </c>
      <c r="C3" s="10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5">
      <c r="A4" s="43" t="s">
        <v>2</v>
      </c>
      <c r="B4" s="43" t="s">
        <v>221</v>
      </c>
      <c r="C4" s="30"/>
      <c r="D4" s="44">
        <v>156.275</v>
      </c>
      <c r="E4" s="44">
        <v>156.926</v>
      </c>
      <c r="F4" s="44">
        <v>173.541</v>
      </c>
      <c r="G4" s="44">
        <v>177.17100000000005</v>
      </c>
      <c r="H4" s="88">
        <v>663.913</v>
      </c>
      <c r="I4" s="44">
        <v>150.163</v>
      </c>
      <c r="J4" s="44">
        <v>139.002</v>
      </c>
      <c r="K4" s="44">
        <v>140.488</v>
      </c>
      <c r="L4" s="44">
        <v>175.79599999999994</v>
      </c>
      <c r="M4" s="88">
        <v>605.449</v>
      </c>
      <c r="N4" s="44">
        <v>174.199</v>
      </c>
      <c r="O4" s="44">
        <v>167.579</v>
      </c>
      <c r="P4" s="44">
        <v>185.59899999999993</v>
      </c>
      <c r="Q4" s="44">
        <v>212.94500000000005</v>
      </c>
      <c r="R4" s="88">
        <v>740.322</v>
      </c>
      <c r="S4" s="44">
        <v>196.253</v>
      </c>
      <c r="T4" s="44">
        <v>204.096</v>
      </c>
      <c r="U4" s="44">
        <v>219.377</v>
      </c>
      <c r="V4" s="44">
        <v>212.25600000000003</v>
      </c>
      <c r="W4" s="88">
        <v>831.982</v>
      </c>
      <c r="X4" s="44">
        <v>195.575</v>
      </c>
      <c r="Y4" s="44">
        <v>190.59300000000002</v>
      </c>
      <c r="Z4" s="44">
        <v>200.92600000000004</v>
      </c>
      <c r="AA4" s="44">
        <v>148.25799999999992</v>
      </c>
      <c r="AB4" s="88">
        <v>735.352</v>
      </c>
      <c r="AC4" s="44">
        <v>183.525</v>
      </c>
      <c r="AD4" s="44">
        <v>178.43800000000002</v>
      </c>
      <c r="AE4" s="44">
        <v>164.89600000000002</v>
      </c>
      <c r="AF4" s="44">
        <v>180.848</v>
      </c>
      <c r="AG4" s="88">
        <v>707.707</v>
      </c>
    </row>
    <row r="5" spans="1:33" ht="15.5">
      <c r="A5" s="23" t="s">
        <v>17</v>
      </c>
      <c r="B5" s="23" t="s">
        <v>99</v>
      </c>
      <c r="C5" s="23"/>
      <c r="D5" s="49">
        <f>D10-(D4+D6+D7+D8+D9)</f>
        <v>4.696000000000005</v>
      </c>
      <c r="E5" s="49">
        <f aca="true" t="shared" si="0" ref="E5:M5">E10-(E4+E6+E7+E8+E9)</f>
        <v>3.530113277941112</v>
      </c>
      <c r="F5" s="49">
        <f t="shared" si="0"/>
        <v>4.092871614956238</v>
      </c>
      <c r="G5" s="49">
        <f t="shared" si="0"/>
        <v>4.1810487819002375</v>
      </c>
      <c r="H5" s="74">
        <f t="shared" si="0"/>
        <v>16.500033674797635</v>
      </c>
      <c r="I5" s="49">
        <f t="shared" si="0"/>
        <v>3.542999999999985</v>
      </c>
      <c r="J5" s="49">
        <f t="shared" si="0"/>
        <v>4.403999999999989</v>
      </c>
      <c r="K5" s="49">
        <f t="shared" si="0"/>
        <v>2.210000000000001</v>
      </c>
      <c r="L5" s="49">
        <f t="shared" si="0"/>
        <v>4.102000000000039</v>
      </c>
      <c r="M5" s="74">
        <f t="shared" si="0"/>
        <v>14.259</v>
      </c>
      <c r="N5" s="49">
        <v>4.711999999999989</v>
      </c>
      <c r="O5" s="49">
        <v>3.1909999999999883</v>
      </c>
      <c r="P5" s="49">
        <v>1.687000000000026</v>
      </c>
      <c r="Q5" s="49">
        <v>2.4979999999999762</v>
      </c>
      <c r="R5" s="74">
        <v>12.088000000000022</v>
      </c>
      <c r="S5" s="49">
        <v>3.7890000000000086</v>
      </c>
      <c r="T5" s="49">
        <v>4.8799999999999955</v>
      </c>
      <c r="U5" s="49">
        <v>6.662999999999997</v>
      </c>
      <c r="V5" s="49">
        <v>-3.8789999999999623</v>
      </c>
      <c r="W5" s="74">
        <v>11.452999999999975</v>
      </c>
      <c r="X5" s="49">
        <v>3.102000000000011</v>
      </c>
      <c r="Y5" s="49">
        <v>4.003999999999955</v>
      </c>
      <c r="Z5" s="49">
        <v>5.474278999999967</v>
      </c>
      <c r="AA5" s="49">
        <v>6.580721000000096</v>
      </c>
      <c r="AB5" s="74">
        <v>19.161000000000016</v>
      </c>
      <c r="AC5" s="49">
        <v>0.240000000000002</v>
      </c>
      <c r="AD5" s="49">
        <v>4.343999999999937</v>
      </c>
      <c r="AE5" s="49">
        <v>2.87999999999996</v>
      </c>
      <c r="AF5" s="49">
        <v>9.99400000000017</v>
      </c>
      <c r="AG5" s="74">
        <v>17.45800000000007</v>
      </c>
    </row>
    <row r="6" spans="1:35" s="175" customFormat="1" ht="15.5">
      <c r="A6" s="1" t="s">
        <v>172</v>
      </c>
      <c r="B6" s="23" t="s">
        <v>286</v>
      </c>
      <c r="C6" s="23"/>
      <c r="D6" s="49">
        <v>0</v>
      </c>
      <c r="E6" s="49">
        <v>0</v>
      </c>
      <c r="F6" s="49">
        <v>0</v>
      </c>
      <c r="G6" s="49">
        <v>0</v>
      </c>
      <c r="H6" s="74">
        <v>0</v>
      </c>
      <c r="I6" s="49">
        <v>2.4</v>
      </c>
      <c r="J6" s="49">
        <v>1</v>
      </c>
      <c r="K6" s="49">
        <v>0.5</v>
      </c>
      <c r="L6" s="49">
        <v>-3</v>
      </c>
      <c r="M6" s="74">
        <v>0.8999999999999999</v>
      </c>
      <c r="N6" s="49">
        <v>-2.769</v>
      </c>
      <c r="O6" s="49">
        <v>-0.4079999999999999</v>
      </c>
      <c r="P6" s="49">
        <v>1.309</v>
      </c>
      <c r="Q6" s="49">
        <v>1.403</v>
      </c>
      <c r="R6" s="74">
        <v>-0.4650000000000001</v>
      </c>
      <c r="S6" s="49">
        <v>3.042</v>
      </c>
      <c r="T6" s="49">
        <v>2.1180000000000003</v>
      </c>
      <c r="U6" s="49">
        <v>0.16999999999999993</v>
      </c>
      <c r="V6" s="49">
        <v>-1.596</v>
      </c>
      <c r="W6" s="74">
        <v>3.734</v>
      </c>
      <c r="X6" s="49">
        <v>-5.826</v>
      </c>
      <c r="Y6" s="49">
        <v>-8.888000000000002</v>
      </c>
      <c r="Z6" s="49">
        <v>-8.749</v>
      </c>
      <c r="AA6" s="49">
        <v>-6.5859999999999985</v>
      </c>
      <c r="AB6" s="74">
        <v>-30.049</v>
      </c>
      <c r="AC6" s="49">
        <v>-4.514</v>
      </c>
      <c r="AD6" s="49">
        <v>-5.0040000000000004</v>
      </c>
      <c r="AE6" s="49">
        <v>-0.3439999999999994</v>
      </c>
      <c r="AF6" s="49">
        <v>0.5180000000000007</v>
      </c>
      <c r="AG6" s="74">
        <v>-9.344</v>
      </c>
      <c r="AI6" s="228"/>
    </row>
    <row r="7" spans="1:33" ht="15.5">
      <c r="A7" s="1" t="s">
        <v>282</v>
      </c>
      <c r="B7" s="1" t="s">
        <v>285</v>
      </c>
      <c r="C7" s="5"/>
      <c r="D7" s="24">
        <v>-69.33800000000001</v>
      </c>
      <c r="E7" s="24">
        <v>-65.083</v>
      </c>
      <c r="F7" s="24">
        <v>-65.54599999999996</v>
      </c>
      <c r="G7" s="24">
        <v>-68.21600000000001</v>
      </c>
      <c r="H7" s="74">
        <v>-268.183</v>
      </c>
      <c r="I7" s="24">
        <v>-67.621</v>
      </c>
      <c r="J7" s="24">
        <v>-67.238</v>
      </c>
      <c r="K7" s="24">
        <v>-58.354</v>
      </c>
      <c r="L7" s="24">
        <v>-73.93099999999998</v>
      </c>
      <c r="M7" s="74">
        <v>-267.14399999999995</v>
      </c>
      <c r="N7" s="24">
        <v>-75.667</v>
      </c>
      <c r="O7" s="24">
        <v>-68.269</v>
      </c>
      <c r="P7" s="24">
        <v>-68.457</v>
      </c>
      <c r="Q7" s="24">
        <v>-78.34199999999998</v>
      </c>
      <c r="R7" s="74">
        <v>-290.735</v>
      </c>
      <c r="S7" s="24">
        <v>-74.251</v>
      </c>
      <c r="T7" s="24">
        <v>-74.35099999999998</v>
      </c>
      <c r="U7" s="24">
        <v>-71.24500000000002</v>
      </c>
      <c r="V7" s="24">
        <v>-73.06400000000001</v>
      </c>
      <c r="W7" s="74">
        <v>-292.911</v>
      </c>
      <c r="X7" s="24">
        <v>-72.407</v>
      </c>
      <c r="Y7" s="24">
        <v>-73.12299999999999</v>
      </c>
      <c r="Z7" s="24">
        <v>-85.321</v>
      </c>
      <c r="AA7" s="24">
        <v>-73.655</v>
      </c>
      <c r="AB7" s="74">
        <v>-304.506</v>
      </c>
      <c r="AC7" s="24">
        <v>-91.644</v>
      </c>
      <c r="AD7" s="24">
        <v>-82.939</v>
      </c>
      <c r="AE7" s="24">
        <v>-79.168</v>
      </c>
      <c r="AF7" s="24">
        <v>-88.91499999999999</v>
      </c>
      <c r="AG7" s="74">
        <v>-342.666</v>
      </c>
    </row>
    <row r="8" spans="1:33" ht="15.5">
      <c r="A8" s="1" t="s">
        <v>20</v>
      </c>
      <c r="B8" s="1" t="s">
        <v>101</v>
      </c>
      <c r="C8" s="5"/>
      <c r="D8" s="24">
        <v>-16.812</v>
      </c>
      <c r="E8" s="24">
        <v>-13.243</v>
      </c>
      <c r="F8" s="24">
        <v>-15.966</v>
      </c>
      <c r="G8" s="24">
        <v>-16.505</v>
      </c>
      <c r="H8" s="74">
        <v>-62.526</v>
      </c>
      <c r="I8" s="24">
        <v>-17.471</v>
      </c>
      <c r="J8" s="24">
        <v>-17.555</v>
      </c>
      <c r="K8" s="24">
        <v>-16.447</v>
      </c>
      <c r="L8" s="24">
        <v>-16.955</v>
      </c>
      <c r="M8" s="74">
        <v>-68.428</v>
      </c>
      <c r="N8" s="24">
        <v>-15.802999999999999</v>
      </c>
      <c r="O8" s="24">
        <v>-18.039</v>
      </c>
      <c r="P8" s="24">
        <v>-18.915</v>
      </c>
      <c r="Q8" s="24">
        <v>-21.609</v>
      </c>
      <c r="R8" s="74">
        <v>-74.366</v>
      </c>
      <c r="S8" s="24">
        <v>-17.868</v>
      </c>
      <c r="T8" s="24">
        <v>-19.112000000000002</v>
      </c>
      <c r="U8" s="24">
        <v>-21.286999999999992</v>
      </c>
      <c r="V8" s="24">
        <v>-19.40500000000001</v>
      </c>
      <c r="W8" s="74">
        <v>-77.672</v>
      </c>
      <c r="X8" s="24">
        <v>-22.748</v>
      </c>
      <c r="Y8" s="24">
        <v>-23.124</v>
      </c>
      <c r="Z8" s="24">
        <v>-25.354</v>
      </c>
      <c r="AA8" s="24">
        <v>-21.02799999999999</v>
      </c>
      <c r="AB8" s="74">
        <v>-92.25399999999999</v>
      </c>
      <c r="AC8" s="24">
        <v>-21.919</v>
      </c>
      <c r="AD8" s="24">
        <v>-23.554999999999996</v>
      </c>
      <c r="AE8" s="24">
        <v>-21.616000000000007</v>
      </c>
      <c r="AF8" s="24">
        <v>-25.285000000000004</v>
      </c>
      <c r="AG8" s="74">
        <v>-92.375</v>
      </c>
    </row>
    <row r="9" spans="1:33" ht="15.5">
      <c r="A9" s="1" t="s">
        <v>16</v>
      </c>
      <c r="B9" s="1" t="s">
        <v>100</v>
      </c>
      <c r="C9" s="5"/>
      <c r="D9" s="24">
        <v>-40.38</v>
      </c>
      <c r="E9" s="24">
        <v>-39.296</v>
      </c>
      <c r="F9" s="24">
        <v>-43.651</v>
      </c>
      <c r="G9" s="24">
        <v>-34.592</v>
      </c>
      <c r="H9" s="74">
        <v>-157.91899999999998</v>
      </c>
      <c r="I9" s="24">
        <v>-37.646</v>
      </c>
      <c r="J9" s="24">
        <v>-39.775</v>
      </c>
      <c r="K9" s="24">
        <v>-38.201</v>
      </c>
      <c r="L9" s="24">
        <v>-43.846</v>
      </c>
      <c r="M9" s="74">
        <v>-159.468</v>
      </c>
      <c r="N9" s="24">
        <v>-43.873</v>
      </c>
      <c r="O9" s="24">
        <v>-36.952999999999996</v>
      </c>
      <c r="P9" s="24">
        <v>-41.45299999999999</v>
      </c>
      <c r="Q9" s="24">
        <v>-48.540000000000006</v>
      </c>
      <c r="R9" s="74">
        <v>-170.819</v>
      </c>
      <c r="S9" s="24">
        <v>-46.091</v>
      </c>
      <c r="T9" s="24">
        <v>-47.754999999999995</v>
      </c>
      <c r="U9" s="24">
        <v>-54.825999999999965</v>
      </c>
      <c r="V9" s="24">
        <v>-37.037000000000035</v>
      </c>
      <c r="W9" s="74">
        <v>-185.709</v>
      </c>
      <c r="X9" s="24">
        <v>-45.69800000000001</v>
      </c>
      <c r="Y9" s="24">
        <v>-49.16299999999998</v>
      </c>
      <c r="Z9" s="24">
        <v>-52.756279000000035</v>
      </c>
      <c r="AA9" s="24">
        <v>-53.08272099999999</v>
      </c>
      <c r="AB9" s="74">
        <v>-200.70000000000002</v>
      </c>
      <c r="AC9" s="24">
        <v>-48.916</v>
      </c>
      <c r="AD9" s="24">
        <v>-52.32600000000001</v>
      </c>
      <c r="AE9" s="24">
        <v>-52.92899999999999</v>
      </c>
      <c r="AF9" s="24">
        <v>-53.00000000000003</v>
      </c>
      <c r="AG9" s="74">
        <v>-207.17100000000002</v>
      </c>
    </row>
    <row r="10" spans="1:33" ht="15.5">
      <c r="A10" s="45" t="s">
        <v>33</v>
      </c>
      <c r="B10" s="45" t="s">
        <v>33</v>
      </c>
      <c r="C10" s="30"/>
      <c r="D10" s="46">
        <v>34.441</v>
      </c>
      <c r="E10" s="46">
        <v>42.83411327794111</v>
      </c>
      <c r="F10" s="46">
        <v>52.47087161495627</v>
      </c>
      <c r="G10" s="46">
        <v>62.039048781900284</v>
      </c>
      <c r="H10" s="89">
        <v>191.78503367479766</v>
      </c>
      <c r="I10" s="46">
        <v>33.368</v>
      </c>
      <c r="J10" s="46">
        <v>19.838</v>
      </c>
      <c r="K10" s="46">
        <v>30.195999999999998</v>
      </c>
      <c r="L10" s="46">
        <v>42.166</v>
      </c>
      <c r="M10" s="89">
        <v>125.568</v>
      </c>
      <c r="N10" s="46">
        <v>40.799</v>
      </c>
      <c r="O10" s="46">
        <v>47.101000000000006</v>
      </c>
      <c r="P10" s="46">
        <v>59.76999999999998</v>
      </c>
      <c r="Q10" s="46">
        <v>68.35500000000002</v>
      </c>
      <c r="R10" s="89">
        <v>216.025</v>
      </c>
      <c r="S10" s="46">
        <v>64.874</v>
      </c>
      <c r="T10" s="46">
        <v>69.876</v>
      </c>
      <c r="U10" s="46">
        <v>78.852</v>
      </c>
      <c r="V10" s="46">
        <v>77.275</v>
      </c>
      <c r="W10" s="89">
        <v>290.877</v>
      </c>
      <c r="X10" s="46">
        <v>51.998</v>
      </c>
      <c r="Y10" s="46">
        <v>40.299</v>
      </c>
      <c r="Z10" s="46">
        <v>34.219999999999985</v>
      </c>
      <c r="AA10" s="46">
        <v>0.4870000000000232</v>
      </c>
      <c r="AB10" s="89">
        <v>127.004</v>
      </c>
      <c r="AC10" s="46">
        <v>16.772</v>
      </c>
      <c r="AD10" s="46">
        <v>18.958</v>
      </c>
      <c r="AE10" s="46">
        <v>13.719000000000001</v>
      </c>
      <c r="AF10" s="46">
        <v>24.159999999999997</v>
      </c>
      <c r="AG10" s="89">
        <v>73.609</v>
      </c>
    </row>
    <row r="11" spans="1:33" ht="15.5">
      <c r="A11" s="47" t="s">
        <v>23</v>
      </c>
      <c r="B11" s="47" t="s">
        <v>79</v>
      </c>
      <c r="C11" s="108"/>
      <c r="D11" s="48">
        <v>0.22038713805791074</v>
      </c>
      <c r="E11" s="48">
        <v>0.27295740207448804</v>
      </c>
      <c r="F11" s="48">
        <v>0.3023543232720583</v>
      </c>
      <c r="G11" s="48">
        <v>0.35016480565047475</v>
      </c>
      <c r="H11" s="90">
        <v>0.28887073106686817</v>
      </c>
      <c r="I11" s="48">
        <v>0.22221186310875515</v>
      </c>
      <c r="J11" s="48">
        <v>0.14271737097307952</v>
      </c>
      <c r="K11" s="48">
        <v>0.21493650703262912</v>
      </c>
      <c r="L11" s="48">
        <v>0.2398575621743385</v>
      </c>
      <c r="M11" s="90">
        <v>0.20739649417209377</v>
      </c>
      <c r="N11" s="48">
        <v>0.2342091516024776</v>
      </c>
      <c r="O11" s="48">
        <v>0.2810674368506794</v>
      </c>
      <c r="P11" s="48">
        <v>0.32203837305157895</v>
      </c>
      <c r="Q11" s="48">
        <v>0.320998379863345</v>
      </c>
      <c r="R11" s="90">
        <v>0.29179870380726225</v>
      </c>
      <c r="S11" s="48">
        <v>0.3203721726546856</v>
      </c>
      <c r="T11" s="48">
        <v>0.3325689871433053</v>
      </c>
      <c r="U11" s="48">
        <v>0.33800717486336296</v>
      </c>
      <c r="V11" s="48">
        <v>-0.641328991935189</v>
      </c>
      <c r="W11" s="90">
        <v>0.3496193427261648</v>
      </c>
      <c r="X11" s="48">
        <v>0.2658724274574971</v>
      </c>
      <c r="Y11" s="48">
        <v>0.21144008436826114</v>
      </c>
      <c r="Z11" s="48">
        <v>0.1703114579496928</v>
      </c>
      <c r="AA11" s="48">
        <v>0.003284814310189153</v>
      </c>
      <c r="AB11" s="90">
        <v>0.1727118441236306</v>
      </c>
      <c r="AC11" s="48">
        <v>0.09138809426508648</v>
      </c>
      <c r="AD11" s="48">
        <v>0.10624418565552178</v>
      </c>
      <c r="AE11" s="48">
        <v>-0.10377604893660687</v>
      </c>
      <c r="AF11" s="48">
        <v>0.010154327057674037</v>
      </c>
      <c r="AG11" s="90">
        <v>0.10401055804167543</v>
      </c>
    </row>
    <row r="12" spans="1:33" ht="15.5">
      <c r="A12" s="20" t="s">
        <v>18</v>
      </c>
      <c r="B12" s="20" t="s">
        <v>227</v>
      </c>
      <c r="C12" s="61"/>
      <c r="D12" s="15">
        <v>-13.959999999999999</v>
      </c>
      <c r="E12" s="15">
        <v>-13.279</v>
      </c>
      <c r="F12" s="15">
        <v>-15.7</v>
      </c>
      <c r="G12" s="15">
        <v>-16.043999999999997</v>
      </c>
      <c r="H12" s="91">
        <v>-58.983</v>
      </c>
      <c r="I12" s="15">
        <v>-13.513</v>
      </c>
      <c r="J12" s="15">
        <v>-12.357999999999999</v>
      </c>
      <c r="K12" s="15">
        <v>-28.278000000000006</v>
      </c>
      <c r="L12" s="15">
        <v>-15.578999999999994</v>
      </c>
      <c r="M12" s="91">
        <v>-69.728</v>
      </c>
      <c r="N12" s="15">
        <v>-16.316</v>
      </c>
      <c r="O12" s="15">
        <v>-16.301</v>
      </c>
      <c r="P12" s="15">
        <v>-17.691000000000003</v>
      </c>
      <c r="Q12" s="15">
        <v>-20.104000000000006</v>
      </c>
      <c r="R12" s="91">
        <v>-70.412</v>
      </c>
      <c r="S12" s="15">
        <v>-17.314</v>
      </c>
      <c r="T12" s="15">
        <v>-17.011000000000003</v>
      </c>
      <c r="U12" s="15">
        <v>-17.613</v>
      </c>
      <c r="V12" s="15">
        <v>-17.89099999999999</v>
      </c>
      <c r="W12" s="91">
        <v>-69.829</v>
      </c>
      <c r="X12" s="15">
        <v>-20.225</v>
      </c>
      <c r="Y12" s="15">
        <v>-20.021</v>
      </c>
      <c r="Z12" s="15">
        <v>-22.693999999999996</v>
      </c>
      <c r="AA12" s="15">
        <v>-20.045</v>
      </c>
      <c r="AB12" s="91">
        <v>-82.985</v>
      </c>
      <c r="AC12" s="15">
        <v>-22.932</v>
      </c>
      <c r="AD12" s="15">
        <v>-24.663</v>
      </c>
      <c r="AE12" s="15">
        <v>-24.658</v>
      </c>
      <c r="AF12" s="15">
        <v>-24.826999999999998</v>
      </c>
      <c r="AG12" s="91">
        <v>-97.08</v>
      </c>
    </row>
    <row r="13" spans="1:33" ht="15.5">
      <c r="A13" s="20" t="s">
        <v>4</v>
      </c>
      <c r="B13" s="20" t="s">
        <v>228</v>
      </c>
      <c r="C13" s="61"/>
      <c r="D13" s="15">
        <v>-14.591</v>
      </c>
      <c r="E13" s="15">
        <v>9.993</v>
      </c>
      <c r="F13" s="15">
        <v>-1.9350000000000005</v>
      </c>
      <c r="G13" s="15">
        <v>-1.6470000000000002</v>
      </c>
      <c r="H13" s="91">
        <v>-8.18</v>
      </c>
      <c r="I13" s="15">
        <v>-1.909</v>
      </c>
      <c r="J13" s="15">
        <v>-1.9879999999999998</v>
      </c>
      <c r="K13" s="15">
        <v>-1.1030000000000004</v>
      </c>
      <c r="L13" s="15">
        <v>-2.151</v>
      </c>
      <c r="M13" s="91">
        <v>-7.151</v>
      </c>
      <c r="N13" s="15">
        <v>-1.299</v>
      </c>
      <c r="O13" s="15">
        <v>-1.392</v>
      </c>
      <c r="P13" s="15">
        <v>-0.8890000000000002</v>
      </c>
      <c r="Q13" s="15">
        <v>-1.4450000000000003</v>
      </c>
      <c r="R13" s="91">
        <v>-5.025</v>
      </c>
      <c r="S13" s="15">
        <v>-1.931</v>
      </c>
      <c r="T13" s="15">
        <v>-1.6179999999999999</v>
      </c>
      <c r="U13" s="15">
        <v>-0.6810000000000005</v>
      </c>
      <c r="V13" s="15">
        <v>-1.5909999999999993</v>
      </c>
      <c r="W13" s="91">
        <v>-5.821</v>
      </c>
      <c r="X13" s="15">
        <v>-2.185</v>
      </c>
      <c r="Y13" s="15">
        <v>-2.371</v>
      </c>
      <c r="Z13" s="15">
        <v>-1.9610000000000003</v>
      </c>
      <c r="AA13" s="15">
        <v>-2.8199999999999994</v>
      </c>
      <c r="AB13" s="91">
        <v>-9.337</v>
      </c>
      <c r="AC13" s="15">
        <v>-3.607</v>
      </c>
      <c r="AD13" s="15">
        <v>-3.2719999999999994</v>
      </c>
      <c r="AE13" s="15">
        <v>-0.7710000000000008</v>
      </c>
      <c r="AF13" s="15">
        <v>-2.4130000000000003</v>
      </c>
      <c r="AG13" s="91">
        <v>-10.063</v>
      </c>
    </row>
    <row r="14" spans="1:33" ht="15.5">
      <c r="A14" s="20" t="s">
        <v>19</v>
      </c>
      <c r="B14" s="20" t="s">
        <v>161</v>
      </c>
      <c r="C14" s="61"/>
      <c r="D14" s="15">
        <v>12.301</v>
      </c>
      <c r="E14" s="15">
        <v>-12.104</v>
      </c>
      <c r="F14" s="15">
        <v>3.2479999999999993</v>
      </c>
      <c r="G14" s="15">
        <v>5.167150505660672</v>
      </c>
      <c r="H14" s="91">
        <v>8.612150505660672</v>
      </c>
      <c r="I14" s="15">
        <v>-0.075</v>
      </c>
      <c r="J14" s="15">
        <v>0.376</v>
      </c>
      <c r="K14" s="15">
        <v>19.311999999999998</v>
      </c>
      <c r="L14" s="15">
        <v>4.420999999999999</v>
      </c>
      <c r="M14" s="91">
        <v>24.034</v>
      </c>
      <c r="N14" s="15">
        <v>1.903</v>
      </c>
      <c r="O14" s="15">
        <v>2.203</v>
      </c>
      <c r="P14" s="15">
        <v>1.4859999999999998</v>
      </c>
      <c r="Q14" s="15">
        <v>3.468000000000001</v>
      </c>
      <c r="R14" s="91">
        <v>9.06</v>
      </c>
      <c r="S14" s="15">
        <v>2.328</v>
      </c>
      <c r="T14" s="15">
        <v>1.6960000000000002</v>
      </c>
      <c r="U14" s="15">
        <v>1.343</v>
      </c>
      <c r="V14" s="15">
        <v>4.673</v>
      </c>
      <c r="W14" s="91">
        <v>10.04</v>
      </c>
      <c r="X14" s="15">
        <v>0.636</v>
      </c>
      <c r="Y14" s="15">
        <v>0.9780000000000001</v>
      </c>
      <c r="Z14" s="15">
        <v>0.3939999999999999</v>
      </c>
      <c r="AA14" s="15">
        <v>-0.17199999999999993</v>
      </c>
      <c r="AB14" s="91">
        <v>1.836</v>
      </c>
      <c r="AC14" s="15">
        <v>0.456</v>
      </c>
      <c r="AD14" s="15">
        <v>-0.030000000000000027</v>
      </c>
      <c r="AE14" s="15">
        <v>0.04899999999999999</v>
      </c>
      <c r="AF14" s="15">
        <v>-2.0900000000000003</v>
      </c>
      <c r="AG14" s="91">
        <v>-1.615</v>
      </c>
    </row>
    <row r="15" spans="1:33" ht="15.5">
      <c r="A15" s="20" t="s">
        <v>207</v>
      </c>
      <c r="B15" s="20" t="s">
        <v>242</v>
      </c>
      <c r="C15" s="61"/>
      <c r="D15" s="15"/>
      <c r="E15" s="15"/>
      <c r="F15" s="15"/>
      <c r="G15" s="15"/>
      <c r="H15" s="91"/>
      <c r="I15" s="15"/>
      <c r="J15" s="15"/>
      <c r="K15" s="15"/>
      <c r="L15" s="15"/>
      <c r="M15" s="91"/>
      <c r="N15" s="15"/>
      <c r="O15" s="15"/>
      <c r="P15" s="15"/>
      <c r="Q15" s="15"/>
      <c r="R15" s="91"/>
      <c r="S15" s="15">
        <v>-2</v>
      </c>
      <c r="T15" s="15">
        <v>-2</v>
      </c>
      <c r="U15" s="15">
        <v>-2</v>
      </c>
      <c r="V15" s="15">
        <v>-9.7</v>
      </c>
      <c r="W15" s="91">
        <v>-15.7</v>
      </c>
      <c r="X15" s="15">
        <v>-1.05</v>
      </c>
      <c r="Y15" s="15">
        <v>-1.05</v>
      </c>
      <c r="Z15" s="15">
        <v>-1.0499999999999998</v>
      </c>
      <c r="AA15" s="15">
        <v>-0.8500000000000001</v>
      </c>
      <c r="AB15" s="91">
        <v>-4</v>
      </c>
      <c r="AC15" s="15">
        <v>-1.25</v>
      </c>
      <c r="AD15" s="15">
        <v>-1.25</v>
      </c>
      <c r="AE15" s="15">
        <v>-1.25</v>
      </c>
      <c r="AF15" s="15">
        <v>-1.25</v>
      </c>
      <c r="AG15" s="91">
        <v>-5</v>
      </c>
    </row>
    <row r="16" spans="1:33" ht="15.5">
      <c r="A16" s="45" t="s">
        <v>3</v>
      </c>
      <c r="B16" s="45" t="s">
        <v>3</v>
      </c>
      <c r="C16" s="30"/>
      <c r="D16" s="46">
        <v>18.191000000000003</v>
      </c>
      <c r="E16" s="46">
        <v>27.444113277941106</v>
      </c>
      <c r="F16" s="46">
        <v>38.08387161495629</v>
      </c>
      <c r="G16" s="46">
        <v>49.515199287560925</v>
      </c>
      <c r="H16" s="89">
        <v>133.23418418045833</v>
      </c>
      <c r="I16" s="46">
        <v>17.871</v>
      </c>
      <c r="J16" s="46">
        <v>5.868000000000002</v>
      </c>
      <c r="K16" s="46">
        <v>20.127</v>
      </c>
      <c r="L16" s="46">
        <v>28.857000000000003</v>
      </c>
      <c r="M16" s="89">
        <v>72.723</v>
      </c>
      <c r="N16" s="46">
        <v>25.087</v>
      </c>
      <c r="O16" s="46">
        <v>31.611</v>
      </c>
      <c r="P16" s="46">
        <v>42.675999999999995</v>
      </c>
      <c r="Q16" s="46">
        <v>50.274</v>
      </c>
      <c r="R16" s="89">
        <v>149.648</v>
      </c>
      <c r="S16" s="46">
        <v>45.957</v>
      </c>
      <c r="T16" s="46">
        <v>50.94300000000003</v>
      </c>
      <c r="U16" s="46">
        <v>59.90099999999997</v>
      </c>
      <c r="V16" s="46">
        <v>52.766000000000005</v>
      </c>
      <c r="W16" s="89">
        <v>209.567</v>
      </c>
      <c r="X16" s="46">
        <v>29.174</v>
      </c>
      <c r="Y16" s="46">
        <v>17.835</v>
      </c>
      <c r="Z16" s="46">
        <v>8.908999999999985</v>
      </c>
      <c r="AA16" s="46">
        <v>-23.399999999999984</v>
      </c>
      <c r="AB16" s="89">
        <v>32.518</v>
      </c>
      <c r="AC16" s="46">
        <v>-10.561</v>
      </c>
      <c r="AD16" s="46">
        <v>-10.257000000000001</v>
      </c>
      <c r="AE16" s="46">
        <v>-12.910999999999998</v>
      </c>
      <c r="AF16" s="46">
        <v>-6.420000000000002</v>
      </c>
      <c r="AG16" s="89">
        <v>-40.149</v>
      </c>
    </row>
    <row r="17" spans="1:33" ht="15.5">
      <c r="A17" s="47" t="s">
        <v>24</v>
      </c>
      <c r="B17" s="47" t="s">
        <v>80</v>
      </c>
      <c r="C17" s="108"/>
      <c r="D17" s="48">
        <v>0.11640377539593666</v>
      </c>
      <c r="E17" s="48">
        <v>0.1748856994885558</v>
      </c>
      <c r="F17" s="48">
        <v>0.21945172388632248</v>
      </c>
      <c r="G17" s="48">
        <v>0.27947688553748024</v>
      </c>
      <c r="H17" s="90">
        <v>0.2006801857780437</v>
      </c>
      <c r="I17" s="48">
        <v>0.1190106750664278</v>
      </c>
      <c r="J17" s="48">
        <v>0.04221521992489318</v>
      </c>
      <c r="K17" s="48">
        <v>0.14326490518763169</v>
      </c>
      <c r="L17" s="48">
        <v>0.16415049261644185</v>
      </c>
      <c r="M17" s="90">
        <v>0.12011416320780116</v>
      </c>
      <c r="N17" s="48">
        <v>0.14401345587517722</v>
      </c>
      <c r="O17" s="48">
        <v>0.1886334206553327</v>
      </c>
      <c r="P17" s="48">
        <v>0.2299365837100416</v>
      </c>
      <c r="Q17" s="48">
        <v>0.23608913099626658</v>
      </c>
      <c r="R17" s="90">
        <v>0.2021390692158277</v>
      </c>
      <c r="S17" s="48">
        <v>0.23417221647567174</v>
      </c>
      <c r="T17" s="48">
        <v>0.2496031279397932</v>
      </c>
      <c r="U17" s="48">
        <f>+U16/U4</f>
        <v>0.27305050210368437</v>
      </c>
      <c r="V17" s="48">
        <v>-0.5049369835389406</v>
      </c>
      <c r="W17" s="90">
        <v>0.25188886298020874</v>
      </c>
      <c r="X17" s="48">
        <v>0.14917039498913462</v>
      </c>
      <c r="Y17" s="48">
        <v>0.2496031279397932</v>
      </c>
      <c r="Z17" s="48">
        <v>0.27305050210368437</v>
      </c>
      <c r="AA17" s="48">
        <v>-0.15783296685507694</v>
      </c>
      <c r="AB17" s="90">
        <v>0.044220998922964785</v>
      </c>
      <c r="AC17" s="48">
        <v>-0.05754529355673614</v>
      </c>
      <c r="AD17" s="48">
        <v>-0.05748215066297538</v>
      </c>
      <c r="AE17" s="48">
        <v>0.051008418256408256</v>
      </c>
      <c r="AF17" s="48">
        <v>0.007287921141675105</v>
      </c>
      <c r="AG17" s="90">
        <v>-0.05673110482162816</v>
      </c>
    </row>
    <row r="18" spans="1:33" ht="15.5">
      <c r="A18" s="21" t="s">
        <v>21</v>
      </c>
      <c r="B18" s="20" t="s">
        <v>222</v>
      </c>
      <c r="C18" s="61"/>
      <c r="D18" s="15">
        <v>-7.512</v>
      </c>
      <c r="E18" s="15">
        <v>-8.841999999999999</v>
      </c>
      <c r="F18" s="15">
        <v>-8.677</v>
      </c>
      <c r="G18" s="15">
        <v>-28.543</v>
      </c>
      <c r="H18" s="91">
        <v>-53.574</v>
      </c>
      <c r="I18" s="15">
        <v>-4.956</v>
      </c>
      <c r="J18" s="15">
        <v>-4.986999999999999</v>
      </c>
      <c r="K18" s="15">
        <v>-4.874000000000001</v>
      </c>
      <c r="L18" s="15">
        <v>-5.262000000000001</v>
      </c>
      <c r="M18" s="91">
        <v>-20.079</v>
      </c>
      <c r="N18" s="15">
        <v>-4.965</v>
      </c>
      <c r="O18" s="15">
        <v>-5.105</v>
      </c>
      <c r="P18" s="15">
        <v>-5.274000000000001</v>
      </c>
      <c r="Q18" s="15">
        <v>-6.415999999999997</v>
      </c>
      <c r="R18" s="91">
        <v>-21.759999999999998</v>
      </c>
      <c r="S18" s="15">
        <v>-5.632</v>
      </c>
      <c r="T18" s="15">
        <v>-23.333</v>
      </c>
      <c r="U18" s="15">
        <v>-3.319000000000005</v>
      </c>
      <c r="V18" s="15">
        <v>-5.116000000000005</v>
      </c>
      <c r="W18" s="91">
        <v>-37.400000000000006</v>
      </c>
      <c r="X18" s="15">
        <v>-6.686999999999999</v>
      </c>
      <c r="Y18" s="15">
        <v>-6.322000000000001</v>
      </c>
      <c r="Z18" s="15">
        <v>-5.951999999999998</v>
      </c>
      <c r="AA18" s="15">
        <v>-3.7580000000000027</v>
      </c>
      <c r="AB18" s="91">
        <v>-22.719</v>
      </c>
      <c r="AC18" s="15">
        <v>-6.102</v>
      </c>
      <c r="AD18" s="15">
        <v>-6.924999999999999</v>
      </c>
      <c r="AE18" s="15">
        <v>-7.661000000000003</v>
      </c>
      <c r="AF18" s="15">
        <v>-7.584999999999997</v>
      </c>
      <c r="AG18" s="91">
        <v>-28.273</v>
      </c>
    </row>
    <row r="19" spans="1:33" ht="15.5">
      <c r="A19" s="21" t="s">
        <v>9</v>
      </c>
      <c r="B19" s="20" t="s">
        <v>243</v>
      </c>
      <c r="C19" s="61"/>
      <c r="D19" s="14">
        <v>2.42</v>
      </c>
      <c r="E19" s="15">
        <v>-0.7710000000000008</v>
      </c>
      <c r="F19" s="15">
        <v>-12.122999999999989</v>
      </c>
      <c r="G19" s="15">
        <v>-2.144999999999996</v>
      </c>
      <c r="H19" s="91">
        <v>-12.618999999999986</v>
      </c>
      <c r="I19" s="98">
        <v>-2.085</v>
      </c>
      <c r="J19" s="98">
        <v>0.897</v>
      </c>
      <c r="K19" s="98">
        <v>-0.36</v>
      </c>
      <c r="L19" s="98">
        <v>-0.306</v>
      </c>
      <c r="M19" s="122">
        <v>-1.854</v>
      </c>
      <c r="N19" s="98">
        <v>-1.152000000000001</v>
      </c>
      <c r="O19" s="98">
        <v>-2.294999999999998</v>
      </c>
      <c r="P19" s="98">
        <v>-0.11400000000000077</v>
      </c>
      <c r="Q19" s="98">
        <v>-4.457000000000001</v>
      </c>
      <c r="R19" s="122">
        <v>-8.018</v>
      </c>
      <c r="S19" s="98">
        <v>-0.2010000000000005</v>
      </c>
      <c r="T19" s="98">
        <v>1.4639999999999986</v>
      </c>
      <c r="U19" s="98">
        <v>-0.12999999999998124</v>
      </c>
      <c r="V19" s="98">
        <v>-0.06900000000000972</v>
      </c>
      <c r="W19" s="122">
        <v>1.0640000000000072</v>
      </c>
      <c r="X19" s="98">
        <v>1.254999999999999</v>
      </c>
      <c r="Y19" s="98">
        <v>-0.6979999999999986</v>
      </c>
      <c r="Z19" s="98">
        <v>1.7329999999999988</v>
      </c>
      <c r="AA19" s="98">
        <v>-0.9839999999999982</v>
      </c>
      <c r="AB19" s="122">
        <v>1.306000000000001</v>
      </c>
      <c r="AC19" s="98">
        <v>0.9640000000000004</v>
      </c>
      <c r="AD19" s="98">
        <v>-0.4660000000000011</v>
      </c>
      <c r="AE19" s="98">
        <v>-0.7929999999999975</v>
      </c>
      <c r="AF19" s="98">
        <v>32.078</v>
      </c>
      <c r="AG19" s="122">
        <v>31.783</v>
      </c>
    </row>
    <row r="20" spans="1:33" ht="15.5">
      <c r="A20" s="34" t="s">
        <v>11</v>
      </c>
      <c r="B20" s="34" t="s">
        <v>82</v>
      </c>
      <c r="C20" s="30"/>
      <c r="D20" s="40">
        <v>13.094000000000001</v>
      </c>
      <c r="E20" s="40">
        <v>17.831113277941107</v>
      </c>
      <c r="F20" s="40">
        <v>17.2888716149563</v>
      </c>
      <c r="G20" s="40">
        <v>18.827199287560937</v>
      </c>
      <c r="H20" s="75">
        <v>67.04118418045834</v>
      </c>
      <c r="I20" s="40">
        <v>10.824</v>
      </c>
      <c r="J20" s="40">
        <v>1.778</v>
      </c>
      <c r="K20" s="40">
        <v>14.893</v>
      </c>
      <c r="L20" s="40">
        <v>23.289</v>
      </c>
      <c r="M20" s="75">
        <v>50.784</v>
      </c>
      <c r="N20" s="40">
        <v>18.97</v>
      </c>
      <c r="O20" s="40">
        <v>24.211</v>
      </c>
      <c r="P20" s="40">
        <v>37.288</v>
      </c>
      <c r="Q20" s="40">
        <v>39.40100000000001</v>
      </c>
      <c r="R20" s="75">
        <v>119.87</v>
      </c>
      <c r="S20" s="40">
        <v>40.124</v>
      </c>
      <c r="T20" s="40">
        <v>29.074000000000034</v>
      </c>
      <c r="U20" s="40">
        <v>56.451999999999984</v>
      </c>
      <c r="V20" s="40">
        <v>47.580999999999975</v>
      </c>
      <c r="W20" s="75">
        <v>173.231</v>
      </c>
      <c r="X20" s="40">
        <v>23.742</v>
      </c>
      <c r="Y20" s="40">
        <v>10.815000000000001</v>
      </c>
      <c r="Z20" s="40">
        <v>4.6899999999999835</v>
      </c>
      <c r="AA20" s="40">
        <v>-28.143999999999984</v>
      </c>
      <c r="AB20" s="75">
        <v>11.103</v>
      </c>
      <c r="AC20" s="40">
        <v>-15.707</v>
      </c>
      <c r="AD20" s="40">
        <v>-17.637999999999998</v>
      </c>
      <c r="AE20" s="40">
        <v>-21.384999999999998</v>
      </c>
      <c r="AF20" s="40">
        <v>18.073</v>
      </c>
      <c r="AG20" s="75">
        <v>-36.657</v>
      </c>
    </row>
    <row r="21" spans="1:33" ht="15.5">
      <c r="A21" s="20" t="s">
        <v>10</v>
      </c>
      <c r="B21" s="20" t="s">
        <v>83</v>
      </c>
      <c r="C21" s="61"/>
      <c r="D21" s="15">
        <v>-3.408</v>
      </c>
      <c r="E21" s="15">
        <v>-5.383</v>
      </c>
      <c r="F21" s="15">
        <v>-4.320000000000001</v>
      </c>
      <c r="G21" s="15">
        <v>-4.072304929688943</v>
      </c>
      <c r="H21" s="91">
        <v>-17.183304929688944</v>
      </c>
      <c r="I21" s="98">
        <v>-2.877</v>
      </c>
      <c r="J21" s="98">
        <v>-0.521</v>
      </c>
      <c r="K21" s="98">
        <v>-3.077</v>
      </c>
      <c r="L21" s="98">
        <v>-5.834</v>
      </c>
      <c r="M21" s="122">
        <v>-12.309</v>
      </c>
      <c r="N21" s="15">
        <v>-4.78</v>
      </c>
      <c r="O21" s="15">
        <v>-6.127999999999999</v>
      </c>
      <c r="P21" s="15">
        <v>-8.777</v>
      </c>
      <c r="Q21" s="15">
        <v>-6.521000000000001</v>
      </c>
      <c r="R21" s="122">
        <v>-26.206</v>
      </c>
      <c r="S21" s="15">
        <v>-10.252</v>
      </c>
      <c r="T21" s="15">
        <v>-7.615999999999998</v>
      </c>
      <c r="U21" s="15">
        <v>-14.334</v>
      </c>
      <c r="V21" s="15">
        <v>-9.358</v>
      </c>
      <c r="W21" s="122">
        <v>-41.56</v>
      </c>
      <c r="X21" s="15">
        <v>-5.631</v>
      </c>
      <c r="Y21" s="15">
        <v>-2.5157500000000006</v>
      </c>
      <c r="Z21" s="15">
        <v>-0.9777499999999986</v>
      </c>
      <c r="AA21" s="15">
        <v>9.519499999999999</v>
      </c>
      <c r="AB21" s="122">
        <v>0.395</v>
      </c>
      <c r="AC21" s="15">
        <v>4.12</v>
      </c>
      <c r="AD21" s="15">
        <v>4.595999999999999</v>
      </c>
      <c r="AE21" s="15">
        <v>5.448</v>
      </c>
      <c r="AF21" s="15">
        <v>-2.238999999999999</v>
      </c>
      <c r="AG21" s="122">
        <v>11.925</v>
      </c>
    </row>
    <row r="22" spans="1:33" ht="15.5">
      <c r="A22" s="34" t="s">
        <v>7</v>
      </c>
      <c r="B22" s="34" t="s">
        <v>182</v>
      </c>
      <c r="C22" s="30"/>
      <c r="D22" s="40">
        <v>9.686</v>
      </c>
      <c r="E22" s="40">
        <v>12.448113277941106</v>
      </c>
      <c r="F22" s="40">
        <v>12.968871614956305</v>
      </c>
      <c r="G22" s="40">
        <v>14.754894357871985</v>
      </c>
      <c r="H22" s="75">
        <v>49.85787925076939</v>
      </c>
      <c r="I22" s="40">
        <v>7.947</v>
      </c>
      <c r="J22" s="40">
        <v>1.257</v>
      </c>
      <c r="K22" s="40">
        <v>11.816</v>
      </c>
      <c r="L22" s="40">
        <v>17.456</v>
      </c>
      <c r="M22" s="75">
        <v>38.476</v>
      </c>
      <c r="N22" s="40">
        <v>14.19</v>
      </c>
      <c r="O22" s="40">
        <v>18.083000000000006</v>
      </c>
      <c r="P22" s="40">
        <v>28.510999999999996</v>
      </c>
      <c r="Q22" s="40">
        <v>32.88</v>
      </c>
      <c r="R22" s="75">
        <v>93.664</v>
      </c>
      <c r="S22" s="40">
        <v>29.872</v>
      </c>
      <c r="T22" s="40">
        <v>21.458000000000034</v>
      </c>
      <c r="U22" s="40">
        <v>42.11799999999997</v>
      </c>
      <c r="V22" s="40">
        <v>38.222999999999985</v>
      </c>
      <c r="W22" s="75">
        <v>131.671</v>
      </c>
      <c r="X22" s="40">
        <v>18.111</v>
      </c>
      <c r="Y22" s="40">
        <v>8.29925</v>
      </c>
      <c r="Z22" s="40">
        <v>3.712249999999983</v>
      </c>
      <c r="AA22" s="40">
        <v>-18.624499999999983</v>
      </c>
      <c r="AB22" s="75">
        <v>11.498</v>
      </c>
      <c r="AC22" s="40">
        <v>-11.587</v>
      </c>
      <c r="AD22" s="40">
        <v>-13.042000000000002</v>
      </c>
      <c r="AE22" s="40">
        <v>-15.937000000000001</v>
      </c>
      <c r="AF22" s="40">
        <v>15.834000000000003</v>
      </c>
      <c r="AG22" s="75">
        <v>-24.732</v>
      </c>
    </row>
    <row r="23" spans="1:33" ht="15.5">
      <c r="A23" s="20" t="s">
        <v>178</v>
      </c>
      <c r="B23" s="20" t="s">
        <v>180</v>
      </c>
      <c r="C23" s="5"/>
      <c r="D23" s="52"/>
      <c r="E23" s="52"/>
      <c r="F23" s="52"/>
      <c r="G23" s="52"/>
      <c r="H23" s="93"/>
      <c r="I23" s="52"/>
      <c r="J23" s="52"/>
      <c r="K23" s="52"/>
      <c r="L23" s="52"/>
      <c r="M23" s="93"/>
      <c r="N23" s="52">
        <v>-0.449</v>
      </c>
      <c r="O23" s="52">
        <v>-0.35900000000000004</v>
      </c>
      <c r="P23" s="52">
        <v>-0.4869999999999999</v>
      </c>
      <c r="Q23" s="52">
        <v>-0.5840000000000001</v>
      </c>
      <c r="R23" s="93">
        <v>-1.879</v>
      </c>
      <c r="S23" s="52">
        <v>-0.323</v>
      </c>
      <c r="T23" s="52">
        <v>-0.694</v>
      </c>
      <c r="U23" s="52">
        <v>-0.752</v>
      </c>
      <c r="V23" s="52">
        <v>-0.772</v>
      </c>
      <c r="W23" s="93">
        <v>-2.541</v>
      </c>
      <c r="X23" s="52">
        <v>-0.839</v>
      </c>
      <c r="Y23" s="52">
        <v>-0.5960000000000001</v>
      </c>
      <c r="Z23" s="52">
        <v>-0.8489999999999998</v>
      </c>
      <c r="AA23" s="52">
        <v>-0.0050000000000003375</v>
      </c>
      <c r="AB23" s="93">
        <v>-2.289</v>
      </c>
      <c r="AC23" s="52">
        <v>-0.214</v>
      </c>
      <c r="AD23" s="52">
        <v>-0.528</v>
      </c>
      <c r="AE23" s="52">
        <v>-0.52</v>
      </c>
      <c r="AF23" s="52">
        <v>-0.43799999999999994</v>
      </c>
      <c r="AG23" s="93">
        <v>-1.7</v>
      </c>
    </row>
    <row r="24" spans="1:33" ht="15.5">
      <c r="A24" s="34" t="s">
        <v>179</v>
      </c>
      <c r="B24" s="34" t="s">
        <v>181</v>
      </c>
      <c r="C24" s="5"/>
      <c r="D24" s="40">
        <v>9.686</v>
      </c>
      <c r="E24" s="40">
        <v>12.448113277941106</v>
      </c>
      <c r="F24" s="40">
        <v>12.968871614956305</v>
      </c>
      <c r="G24" s="40">
        <v>14.754894357871985</v>
      </c>
      <c r="H24" s="75">
        <v>49.85787925076939</v>
      </c>
      <c r="I24" s="40">
        <v>7.947</v>
      </c>
      <c r="J24" s="40">
        <v>1.257</v>
      </c>
      <c r="K24" s="40">
        <v>11.816</v>
      </c>
      <c r="L24" s="40">
        <v>17.456</v>
      </c>
      <c r="M24" s="75">
        <v>38.476</v>
      </c>
      <c r="N24" s="40">
        <v>13.741</v>
      </c>
      <c r="O24" s="40">
        <v>17.724</v>
      </c>
      <c r="P24" s="40">
        <v>28.023999999999997</v>
      </c>
      <c r="Q24" s="40">
        <v>32.296</v>
      </c>
      <c r="R24" s="75">
        <v>91.785</v>
      </c>
      <c r="S24" s="40">
        <v>29.549</v>
      </c>
      <c r="T24" s="40">
        <v>20.764000000000035</v>
      </c>
      <c r="U24" s="40">
        <v>41.36599999999998</v>
      </c>
      <c r="V24" s="40">
        <v>37.45099999999997</v>
      </c>
      <c r="W24" s="75">
        <v>129.13</v>
      </c>
      <c r="X24" s="40">
        <v>17.272</v>
      </c>
      <c r="Y24" s="40">
        <v>7.703250000000001</v>
      </c>
      <c r="Z24" s="40">
        <v>2.8632499999999865</v>
      </c>
      <c r="AA24" s="40">
        <v>-18.629499999999986</v>
      </c>
      <c r="AB24" s="75">
        <v>9.209</v>
      </c>
      <c r="AC24" s="40">
        <v>-11.801</v>
      </c>
      <c r="AD24" s="40">
        <v>-13.569999999999999</v>
      </c>
      <c r="AE24" s="40">
        <v>-16.457000000000004</v>
      </c>
      <c r="AF24" s="40">
        <v>15.396000000000004</v>
      </c>
      <c r="AG24" s="75">
        <v>-26.432</v>
      </c>
    </row>
    <row r="25" spans="1:33" ht="15.5">
      <c r="A25" s="150" t="s">
        <v>186</v>
      </c>
      <c r="B25" s="151" t="s">
        <v>187</v>
      </c>
      <c r="C25" s="5"/>
      <c r="D25" s="132">
        <v>0.03933041651016658</v>
      </c>
      <c r="E25" s="132">
        <v>0.05054609539409031</v>
      </c>
      <c r="F25" s="132">
        <v>0.05266065685351107</v>
      </c>
      <c r="G25" s="132">
        <v>0.05991287844916499</v>
      </c>
      <c r="H25" s="133">
        <v>0.20245004720693294</v>
      </c>
      <c r="I25" s="132">
        <v>0.03175338880620124</v>
      </c>
      <c r="J25" s="132">
        <v>0.005022525447262483</v>
      </c>
      <c r="K25" s="132">
        <v>0.04721253833321679</v>
      </c>
      <c r="L25" s="132">
        <v>0.06974797470756874</v>
      </c>
      <c r="M25" s="133">
        <v>0.15373642729424927</v>
      </c>
      <c r="N25" s="132">
        <v>0.05490415447162592</v>
      </c>
      <c r="O25" s="132">
        <v>0.07196905866469054</v>
      </c>
      <c r="P25" s="132">
        <v>0.11379264838745698</v>
      </c>
      <c r="Q25" s="132">
        <v>0.13113928676567624</v>
      </c>
      <c r="R25" s="133">
        <v>0.3726969109421474</v>
      </c>
      <c r="S25" s="132">
        <v>0.11998497599204133</v>
      </c>
      <c r="T25" s="132">
        <v>0.08431310844694404</v>
      </c>
      <c r="U25" s="132">
        <v>0.1679684089778598</v>
      </c>
      <c r="V25" s="132">
        <v>0.15207138434051704</v>
      </c>
      <c r="W25" s="133">
        <v>0.5243378777573622</v>
      </c>
      <c r="X25" s="132">
        <v>0.07013369336811864</v>
      </c>
      <c r="Y25" s="132">
        <v>0.031279375488534045</v>
      </c>
      <c r="Z25" s="132">
        <v>0.01162634886152529</v>
      </c>
      <c r="AA25" s="132">
        <v>-0.07564588007187155</v>
      </c>
      <c r="AB25" s="133">
        <v>0.03739353764630643</v>
      </c>
      <c r="AC25" s="132">
        <v>-0.04791846430275406</v>
      </c>
      <c r="AD25" s="132">
        <v>-0.05510156432407191</v>
      </c>
      <c r="AE25" s="132">
        <v>-0.06682435107452112</v>
      </c>
      <c r="AF25" s="132">
        <v>0.06251611527880702</v>
      </c>
      <c r="AG25" s="133">
        <v>-0.10732826442254007</v>
      </c>
    </row>
    <row r="27" spans="1:33" ht="15.5">
      <c r="A27" s="63" t="s">
        <v>164</v>
      </c>
      <c r="B27" s="63" t="s">
        <v>195</v>
      </c>
      <c r="C27" s="110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ht="16" thickBot="1">
      <c r="A28" s="2" t="s">
        <v>8</v>
      </c>
      <c r="B28" s="2" t="s">
        <v>240</v>
      </c>
      <c r="C28" s="10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.5">
      <c r="A29" s="23" t="s">
        <v>26</v>
      </c>
      <c r="B29" s="23" t="s">
        <v>102</v>
      </c>
      <c r="C29" s="23"/>
      <c r="D29" s="49"/>
      <c r="E29" s="23"/>
      <c r="F29" s="23"/>
      <c r="G29" s="23"/>
      <c r="H29" s="74">
        <v>12.613</v>
      </c>
      <c r="I29" s="49">
        <v>14.698</v>
      </c>
      <c r="J29" s="49">
        <v>14.572</v>
      </c>
      <c r="K29" s="49">
        <v>15.408</v>
      </c>
      <c r="L29" s="49">
        <v>17.939</v>
      </c>
      <c r="M29" s="74">
        <v>17.939</v>
      </c>
      <c r="N29" s="49">
        <v>17.533</v>
      </c>
      <c r="O29" s="49">
        <v>16.877</v>
      </c>
      <c r="P29" s="49">
        <v>16.403</v>
      </c>
      <c r="Q29" s="49">
        <v>15.972</v>
      </c>
      <c r="R29" s="74">
        <v>15.972</v>
      </c>
      <c r="S29" s="49">
        <v>15.415</v>
      </c>
      <c r="T29" s="49">
        <v>40.933</v>
      </c>
      <c r="U29" s="49">
        <v>40.816</v>
      </c>
      <c r="V29" s="49">
        <v>60.1</v>
      </c>
      <c r="W29" s="74">
        <v>60.1</v>
      </c>
      <c r="X29" s="49">
        <v>92.997</v>
      </c>
      <c r="Y29" s="49">
        <v>94.895</v>
      </c>
      <c r="Z29" s="49">
        <v>95.339</v>
      </c>
      <c r="AA29" s="49">
        <v>61.901</v>
      </c>
      <c r="AB29" s="74">
        <v>61.901</v>
      </c>
      <c r="AC29" s="49">
        <v>62.063</v>
      </c>
      <c r="AD29" s="49">
        <v>61.41</v>
      </c>
      <c r="AE29" s="49">
        <v>61.44</v>
      </c>
      <c r="AF29" s="49">
        <v>41.903</v>
      </c>
      <c r="AG29" s="74">
        <v>41.903</v>
      </c>
    </row>
    <row r="30" spans="1:33" ht="15.5">
      <c r="A30" s="1" t="s">
        <v>25</v>
      </c>
      <c r="B30" s="1" t="s">
        <v>103</v>
      </c>
      <c r="C30" s="5"/>
      <c r="D30" s="24"/>
      <c r="E30" s="1"/>
      <c r="F30" s="1"/>
      <c r="G30" s="1"/>
      <c r="H30" s="74">
        <v>641.93</v>
      </c>
      <c r="I30" s="24">
        <v>643.686</v>
      </c>
      <c r="J30" s="24">
        <v>651.085</v>
      </c>
      <c r="K30" s="24">
        <v>669.894</v>
      </c>
      <c r="L30" s="24">
        <v>686.299</v>
      </c>
      <c r="M30" s="74">
        <v>686.299</v>
      </c>
      <c r="N30" s="24">
        <v>678.086</v>
      </c>
      <c r="O30" s="24">
        <v>673.143</v>
      </c>
      <c r="P30" s="24">
        <v>685.707</v>
      </c>
      <c r="Q30" s="24">
        <v>692.673</v>
      </c>
      <c r="R30" s="74">
        <v>692.673</v>
      </c>
      <c r="S30" s="24">
        <v>713.077</v>
      </c>
      <c r="T30" s="24">
        <v>769.3</v>
      </c>
      <c r="U30" s="24">
        <v>788.447</v>
      </c>
      <c r="V30" s="24">
        <v>987.1</v>
      </c>
      <c r="W30" s="74">
        <v>987.1</v>
      </c>
      <c r="X30" s="24">
        <v>1061.05</v>
      </c>
      <c r="Y30" s="24">
        <v>1129.339</v>
      </c>
      <c r="Z30" s="24">
        <v>1155.966</v>
      </c>
      <c r="AA30" s="24">
        <v>1238.304</v>
      </c>
      <c r="AB30" s="74">
        <v>1238.304</v>
      </c>
      <c r="AC30" s="24">
        <v>1249.216</v>
      </c>
      <c r="AD30" s="24">
        <v>1248.167</v>
      </c>
      <c r="AE30" s="24">
        <v>1243.348</v>
      </c>
      <c r="AF30" s="24">
        <v>1092.876</v>
      </c>
      <c r="AG30" s="74">
        <v>1092.876</v>
      </c>
    </row>
    <row r="31" spans="1:33" ht="15.5">
      <c r="A31" s="1" t="s">
        <v>34</v>
      </c>
      <c r="B31" s="1" t="s">
        <v>104</v>
      </c>
      <c r="C31" s="5"/>
      <c r="D31" s="24"/>
      <c r="E31" s="1"/>
      <c r="F31" s="1"/>
      <c r="G31" s="1"/>
      <c r="H31" s="74">
        <v>87.893</v>
      </c>
      <c r="I31" s="24">
        <v>86.844</v>
      </c>
      <c r="J31" s="24">
        <v>85.674</v>
      </c>
      <c r="K31" s="24">
        <v>85.313</v>
      </c>
      <c r="L31" s="24">
        <v>83.411</v>
      </c>
      <c r="M31" s="74">
        <v>83.411</v>
      </c>
      <c r="N31" s="24">
        <v>83.258</v>
      </c>
      <c r="O31" s="24">
        <v>82.877</v>
      </c>
      <c r="P31" s="24">
        <v>82.436</v>
      </c>
      <c r="Q31" s="24">
        <v>81.692</v>
      </c>
      <c r="R31" s="74">
        <v>81.692</v>
      </c>
      <c r="S31" s="24">
        <v>80.065</v>
      </c>
      <c r="T31" s="24">
        <v>79.251</v>
      </c>
      <c r="U31" s="24">
        <v>78.567</v>
      </c>
      <c r="V31" s="24">
        <v>82.557</v>
      </c>
      <c r="W31" s="74">
        <v>82.557</v>
      </c>
      <c r="X31" s="24">
        <v>81.403</v>
      </c>
      <c r="Y31" s="24">
        <v>80.921</v>
      </c>
      <c r="Z31" s="24">
        <v>80.247</v>
      </c>
      <c r="AA31" s="24">
        <v>79.076</v>
      </c>
      <c r="AB31" s="74">
        <v>79.076</v>
      </c>
      <c r="AC31" s="24">
        <v>76.242</v>
      </c>
      <c r="AD31" s="24">
        <v>73.901</v>
      </c>
      <c r="AE31" s="24">
        <v>73.337</v>
      </c>
      <c r="AF31" s="24">
        <v>71.269</v>
      </c>
      <c r="AG31" s="74">
        <v>71.269</v>
      </c>
    </row>
    <row r="32" spans="1:33" ht="15.5">
      <c r="A32" s="1" t="s">
        <v>27</v>
      </c>
      <c r="B32" s="1" t="s">
        <v>244</v>
      </c>
      <c r="C32" s="5"/>
      <c r="D32" s="24"/>
      <c r="E32" s="1"/>
      <c r="F32" s="1"/>
      <c r="G32" s="1"/>
      <c r="H32" s="74">
        <v>0</v>
      </c>
      <c r="I32" s="24">
        <v>0</v>
      </c>
      <c r="J32" s="24">
        <v>0</v>
      </c>
      <c r="K32" s="24">
        <v>0</v>
      </c>
      <c r="L32" s="24">
        <v>0</v>
      </c>
      <c r="M32" s="74">
        <v>0</v>
      </c>
      <c r="N32" s="24">
        <v>0</v>
      </c>
      <c r="O32" s="24">
        <v>0</v>
      </c>
      <c r="P32" s="24">
        <v>0</v>
      </c>
      <c r="Q32" s="24">
        <v>0</v>
      </c>
      <c r="R32" s="74">
        <v>0</v>
      </c>
      <c r="S32" s="24">
        <v>0</v>
      </c>
      <c r="T32" s="24">
        <v>0</v>
      </c>
      <c r="U32" s="24">
        <v>0</v>
      </c>
      <c r="V32" s="24">
        <v>0</v>
      </c>
      <c r="W32" s="74">
        <v>0</v>
      </c>
      <c r="X32" s="24">
        <v>0</v>
      </c>
      <c r="Y32" s="24">
        <v>0</v>
      </c>
      <c r="Z32" s="24">
        <v>0</v>
      </c>
      <c r="AA32" s="24">
        <v>0.049</v>
      </c>
      <c r="AB32" s="74">
        <v>0.049</v>
      </c>
      <c r="AC32" s="24">
        <v>0</v>
      </c>
      <c r="AD32" s="24">
        <v>0.054</v>
      </c>
      <c r="AE32" s="24">
        <v>0.031</v>
      </c>
      <c r="AF32" s="24">
        <v>0.031</v>
      </c>
      <c r="AG32" s="74">
        <v>0.031</v>
      </c>
    </row>
    <row r="33" spans="1:33" ht="15.5">
      <c r="A33" s="1" t="s">
        <v>28</v>
      </c>
      <c r="B33" s="1" t="s">
        <v>245</v>
      </c>
      <c r="C33" s="5"/>
      <c r="D33" s="24"/>
      <c r="E33" s="1"/>
      <c r="F33" s="1"/>
      <c r="G33" s="1"/>
      <c r="H33" s="74">
        <v>0</v>
      </c>
      <c r="I33" s="24">
        <v>0</v>
      </c>
      <c r="J33" s="24">
        <v>0</v>
      </c>
      <c r="K33" s="24">
        <v>0</v>
      </c>
      <c r="L33" s="24">
        <v>0</v>
      </c>
      <c r="M33" s="74">
        <v>0</v>
      </c>
      <c r="N33" s="24">
        <v>0</v>
      </c>
      <c r="O33" s="24">
        <v>0</v>
      </c>
      <c r="P33" s="24">
        <v>0</v>
      </c>
      <c r="Q33" s="24">
        <v>0</v>
      </c>
      <c r="R33" s="74">
        <v>0</v>
      </c>
      <c r="S33" s="24">
        <v>0</v>
      </c>
      <c r="T33" s="24">
        <v>0</v>
      </c>
      <c r="U33" s="24">
        <v>0</v>
      </c>
      <c r="V33" s="24">
        <v>0</v>
      </c>
      <c r="W33" s="74">
        <v>0</v>
      </c>
      <c r="X33" s="24">
        <v>0</v>
      </c>
      <c r="Y33" s="24">
        <v>0.001</v>
      </c>
      <c r="Z33" s="24">
        <v>0.001</v>
      </c>
      <c r="AA33" s="24">
        <v>0.029</v>
      </c>
      <c r="AB33" s="74">
        <v>0.029</v>
      </c>
      <c r="AC33" s="24">
        <v>0.001</v>
      </c>
      <c r="AD33" s="24">
        <v>0.001</v>
      </c>
      <c r="AE33" s="24">
        <v>0</v>
      </c>
      <c r="AF33" s="24">
        <v>0</v>
      </c>
      <c r="AG33" s="74">
        <v>0</v>
      </c>
    </row>
    <row r="34" spans="1:33" ht="15.5">
      <c r="A34" s="1" t="s">
        <v>36</v>
      </c>
      <c r="B34" s="1" t="s">
        <v>121</v>
      </c>
      <c r="C34" s="5"/>
      <c r="D34" s="24"/>
      <c r="E34" s="1"/>
      <c r="F34" s="1"/>
      <c r="G34" s="1"/>
      <c r="H34" s="74">
        <v>3.027</v>
      </c>
      <c r="I34" s="24">
        <v>3.033</v>
      </c>
      <c r="J34" s="24">
        <v>1.633</v>
      </c>
      <c r="K34" s="24">
        <v>2.018</v>
      </c>
      <c r="L34" s="24">
        <v>11.634</v>
      </c>
      <c r="M34" s="74">
        <v>11.634</v>
      </c>
      <c r="N34" s="24">
        <v>11.626</v>
      </c>
      <c r="O34" s="24">
        <v>14.789</v>
      </c>
      <c r="P34" s="24">
        <v>13.179</v>
      </c>
      <c r="Q34" s="24">
        <v>6.621</v>
      </c>
      <c r="R34" s="74">
        <v>6.621</v>
      </c>
      <c r="S34" s="24">
        <v>3.2439999999999998</v>
      </c>
      <c r="T34" s="24">
        <v>2.617</v>
      </c>
      <c r="U34" s="24">
        <v>1.663</v>
      </c>
      <c r="V34" s="24">
        <v>13.748000000000001</v>
      </c>
      <c r="W34" s="74">
        <v>13.748000000000001</v>
      </c>
      <c r="X34" s="24">
        <v>2.811</v>
      </c>
      <c r="Y34" s="24">
        <v>8.463000000000001</v>
      </c>
      <c r="Z34" s="24">
        <v>6.712</v>
      </c>
      <c r="AA34" s="24">
        <v>8.749</v>
      </c>
      <c r="AB34" s="74">
        <v>8.749</v>
      </c>
      <c r="AC34" s="24">
        <v>7.147</v>
      </c>
      <c r="AD34" s="24">
        <v>8.034</v>
      </c>
      <c r="AE34" s="24">
        <v>12.614</v>
      </c>
      <c r="AF34" s="24">
        <v>24.196</v>
      </c>
      <c r="AG34" s="74">
        <v>24.196</v>
      </c>
    </row>
    <row r="35" spans="1:33" ht="15.5">
      <c r="A35" s="1" t="s">
        <v>35</v>
      </c>
      <c r="B35" s="1" t="s">
        <v>246</v>
      </c>
      <c r="C35" s="5"/>
      <c r="D35" s="24"/>
      <c r="E35" s="1"/>
      <c r="F35" s="1"/>
      <c r="G35" s="1"/>
      <c r="H35" s="74">
        <v>70.831</v>
      </c>
      <c r="I35" s="24">
        <v>70.268</v>
      </c>
      <c r="J35" s="24">
        <v>69.453</v>
      </c>
      <c r="K35" s="24">
        <v>66.847</v>
      </c>
      <c r="L35" s="24">
        <v>68.456</v>
      </c>
      <c r="M35" s="74">
        <v>69.062</v>
      </c>
      <c r="N35" s="24">
        <v>65.867</v>
      </c>
      <c r="O35" s="24">
        <v>63.152</v>
      </c>
      <c r="P35" s="24">
        <v>63.365</v>
      </c>
      <c r="Q35" s="24">
        <v>59.783</v>
      </c>
      <c r="R35" s="74">
        <v>59.783</v>
      </c>
      <c r="S35" s="24">
        <v>56.831</v>
      </c>
      <c r="T35" s="24">
        <v>55.416</v>
      </c>
      <c r="U35" s="24">
        <v>53.18925</v>
      </c>
      <c r="V35" s="24">
        <v>56.5</v>
      </c>
      <c r="W35" s="74">
        <v>56.5</v>
      </c>
      <c r="X35" s="24">
        <v>57.484</v>
      </c>
      <c r="Y35" s="24">
        <v>54.09</v>
      </c>
      <c r="Z35" s="24">
        <v>57.903</v>
      </c>
      <c r="AA35" s="24">
        <v>54.042</v>
      </c>
      <c r="AB35" s="74">
        <v>54.042</v>
      </c>
      <c r="AC35" s="24">
        <v>61.051</v>
      </c>
      <c r="AD35" s="24">
        <v>63.306</v>
      </c>
      <c r="AE35" s="24">
        <v>67.831</v>
      </c>
      <c r="AF35" s="24">
        <v>71.952</v>
      </c>
      <c r="AG35" s="74">
        <v>71.952</v>
      </c>
    </row>
    <row r="36" spans="1:33" ht="15.5">
      <c r="A36" s="34" t="s">
        <v>43</v>
      </c>
      <c r="B36" s="34" t="s">
        <v>247</v>
      </c>
      <c r="C36" s="30"/>
      <c r="D36" s="40"/>
      <c r="E36" s="34"/>
      <c r="F36" s="34"/>
      <c r="G36" s="34"/>
      <c r="H36" s="75">
        <v>816.294</v>
      </c>
      <c r="I36" s="40">
        <v>818.529</v>
      </c>
      <c r="J36" s="40">
        <v>822.417</v>
      </c>
      <c r="K36" s="40">
        <v>839.48</v>
      </c>
      <c r="L36" s="40">
        <v>867.739</v>
      </c>
      <c r="M36" s="75">
        <v>868.345</v>
      </c>
      <c r="N36" s="40">
        <v>856.37</v>
      </c>
      <c r="O36" s="40">
        <v>850.838</v>
      </c>
      <c r="P36" s="40">
        <v>861.09</v>
      </c>
      <c r="Q36" s="40">
        <v>856.741</v>
      </c>
      <c r="R36" s="75">
        <v>856.741</v>
      </c>
      <c r="S36" s="40">
        <v>868.632</v>
      </c>
      <c r="T36" s="40">
        <v>947.517</v>
      </c>
      <c r="U36" s="40">
        <v>962.68225</v>
      </c>
      <c r="V36" s="40">
        <v>1200.005</v>
      </c>
      <c r="W36" s="75">
        <v>1200.005</v>
      </c>
      <c r="X36" s="40">
        <v>1295.745</v>
      </c>
      <c r="Y36" s="40">
        <v>1367.7089999999998</v>
      </c>
      <c r="Z36" s="40">
        <v>1396.168</v>
      </c>
      <c r="AA36" s="40">
        <v>1442.15</v>
      </c>
      <c r="AB36" s="75">
        <v>1442.15</v>
      </c>
      <c r="AC36" s="40">
        <v>1455.7199999999998</v>
      </c>
      <c r="AD36" s="40">
        <v>1454.8730000000003</v>
      </c>
      <c r="AE36" s="40">
        <v>1458.6009999999999</v>
      </c>
      <c r="AF36" s="40">
        <v>1302.2269999999999</v>
      </c>
      <c r="AG36" s="75">
        <v>1302.2269999999999</v>
      </c>
    </row>
    <row r="37" spans="1:33" ht="15.5">
      <c r="A37" s="20" t="s">
        <v>29</v>
      </c>
      <c r="B37" s="20" t="s">
        <v>87</v>
      </c>
      <c r="C37" s="61"/>
      <c r="D37" s="15"/>
      <c r="E37" s="20"/>
      <c r="F37" s="20"/>
      <c r="G37" s="20"/>
      <c r="H37" s="91">
        <v>40.215</v>
      </c>
      <c r="I37" s="15">
        <v>41.522</v>
      </c>
      <c r="J37" s="15">
        <v>42.034</v>
      </c>
      <c r="K37" s="15">
        <v>47.212</v>
      </c>
      <c r="L37" s="15">
        <v>43.607</v>
      </c>
      <c r="M37" s="91">
        <v>43.607</v>
      </c>
      <c r="N37" s="15">
        <v>39.843</v>
      </c>
      <c r="O37" s="15">
        <v>39.596</v>
      </c>
      <c r="P37" s="15">
        <v>41.694</v>
      </c>
      <c r="Q37" s="15">
        <v>39.126</v>
      </c>
      <c r="R37" s="91">
        <v>39.126</v>
      </c>
      <c r="S37" s="15">
        <v>37.121</v>
      </c>
      <c r="T37" s="15">
        <v>39.795</v>
      </c>
      <c r="U37" s="15">
        <v>38.218</v>
      </c>
      <c r="V37" s="15">
        <v>43.544</v>
      </c>
      <c r="W37" s="91">
        <v>43.544</v>
      </c>
      <c r="X37" s="15">
        <v>53.904</v>
      </c>
      <c r="Y37" s="15">
        <v>62.846</v>
      </c>
      <c r="Z37" s="15">
        <v>56.587</v>
      </c>
      <c r="AA37" s="15">
        <v>56.552</v>
      </c>
      <c r="AB37" s="91">
        <v>56.552</v>
      </c>
      <c r="AC37" s="15">
        <v>54.889</v>
      </c>
      <c r="AD37" s="15">
        <v>65.646</v>
      </c>
      <c r="AE37" s="15">
        <v>59.472</v>
      </c>
      <c r="AF37" s="15">
        <v>51.832</v>
      </c>
      <c r="AG37" s="91">
        <v>51.832</v>
      </c>
    </row>
    <row r="38" spans="1:33" ht="15.5">
      <c r="A38" s="20" t="s">
        <v>30</v>
      </c>
      <c r="B38" s="20" t="s">
        <v>248</v>
      </c>
      <c r="C38" s="61"/>
      <c r="D38" s="15"/>
      <c r="E38" s="20"/>
      <c r="F38" s="20"/>
      <c r="G38" s="20"/>
      <c r="H38" s="91">
        <v>131.01</v>
      </c>
      <c r="I38" s="15">
        <v>133.981</v>
      </c>
      <c r="J38" s="15">
        <v>125.824</v>
      </c>
      <c r="K38" s="15">
        <v>102.736</v>
      </c>
      <c r="L38" s="15">
        <v>89.032</v>
      </c>
      <c r="M38" s="91">
        <v>89.032</v>
      </c>
      <c r="N38" s="15">
        <v>103.4</v>
      </c>
      <c r="O38" s="15">
        <v>101.957</v>
      </c>
      <c r="P38" s="15">
        <v>115.221</v>
      </c>
      <c r="Q38" s="15">
        <v>113.713</v>
      </c>
      <c r="R38" s="91">
        <v>113.713</v>
      </c>
      <c r="S38" s="15">
        <v>135.998</v>
      </c>
      <c r="T38" s="15">
        <v>129.23</v>
      </c>
      <c r="U38" s="15">
        <v>130.635</v>
      </c>
      <c r="V38" s="15">
        <v>122.406</v>
      </c>
      <c r="W38" s="91">
        <v>122.406</v>
      </c>
      <c r="X38" s="15">
        <v>111.69</v>
      </c>
      <c r="Y38" s="15">
        <v>117.071</v>
      </c>
      <c r="Z38" s="15">
        <v>126.513</v>
      </c>
      <c r="AA38" s="15">
        <v>42.242</v>
      </c>
      <c r="AB38" s="91">
        <v>42.242</v>
      </c>
      <c r="AC38" s="15">
        <v>37.912</v>
      </c>
      <c r="AD38" s="15">
        <v>66.357</v>
      </c>
      <c r="AE38" s="15">
        <v>68.62</v>
      </c>
      <c r="AF38" s="15">
        <v>58.203</v>
      </c>
      <c r="AG38" s="91">
        <v>58.203</v>
      </c>
    </row>
    <row r="39" spans="1:33" ht="15.5">
      <c r="A39" s="21" t="s">
        <v>68</v>
      </c>
      <c r="B39" s="20" t="s">
        <v>83</v>
      </c>
      <c r="C39" s="61"/>
      <c r="D39" s="15"/>
      <c r="E39" s="21"/>
      <c r="F39" s="21"/>
      <c r="G39" s="21"/>
      <c r="H39" s="91">
        <v>0.959</v>
      </c>
      <c r="I39" s="15">
        <v>0.845</v>
      </c>
      <c r="J39" s="15">
        <v>0.845</v>
      </c>
      <c r="K39" s="15">
        <v>0.88</v>
      </c>
      <c r="L39" s="15">
        <v>1.459</v>
      </c>
      <c r="M39" s="91">
        <v>1.459</v>
      </c>
      <c r="N39" s="15">
        <v>0.912</v>
      </c>
      <c r="O39" s="15">
        <v>1.501</v>
      </c>
      <c r="P39" s="15">
        <v>1.068</v>
      </c>
      <c r="Q39" s="15">
        <v>1.022</v>
      </c>
      <c r="R39" s="91">
        <v>1.022</v>
      </c>
      <c r="S39" s="15">
        <v>0.737</v>
      </c>
      <c r="T39" s="15">
        <v>0.737</v>
      </c>
      <c r="U39" s="15">
        <v>1.959</v>
      </c>
      <c r="V39" s="15">
        <v>1.4</v>
      </c>
      <c r="W39" s="91">
        <v>1.4</v>
      </c>
      <c r="X39" s="15">
        <v>1.213</v>
      </c>
      <c r="Y39" s="15">
        <v>1.213</v>
      </c>
      <c r="Z39" s="15">
        <v>1.684</v>
      </c>
      <c r="AA39" s="15">
        <v>8.641</v>
      </c>
      <c r="AB39" s="91">
        <v>8.641</v>
      </c>
      <c r="AC39" s="15">
        <v>7.493</v>
      </c>
      <c r="AD39" s="15">
        <v>6.85</v>
      </c>
      <c r="AE39" s="15">
        <v>6.295</v>
      </c>
      <c r="AF39" s="15">
        <v>0.962</v>
      </c>
      <c r="AG39" s="91">
        <v>0.962</v>
      </c>
    </row>
    <row r="40" spans="1:33" ht="15.5">
      <c r="A40" s="20" t="s">
        <v>31</v>
      </c>
      <c r="B40" s="20" t="s">
        <v>108</v>
      </c>
      <c r="C40" s="61"/>
      <c r="D40" s="15"/>
      <c r="E40" s="20"/>
      <c r="F40" s="20"/>
      <c r="G40" s="20"/>
      <c r="H40" s="91">
        <v>0.473</v>
      </c>
      <c r="I40" s="15">
        <v>5.068</v>
      </c>
      <c r="J40" s="15">
        <v>6.857</v>
      </c>
      <c r="K40" s="15">
        <v>5.63</v>
      </c>
      <c r="L40" s="15">
        <v>3.57</v>
      </c>
      <c r="M40" s="91">
        <v>3.57</v>
      </c>
      <c r="N40" s="15">
        <v>5.648</v>
      </c>
      <c r="O40" s="15">
        <v>6.486</v>
      </c>
      <c r="P40" s="15">
        <v>5.39</v>
      </c>
      <c r="Q40" s="15">
        <v>2.063</v>
      </c>
      <c r="R40" s="91">
        <v>2.063</v>
      </c>
      <c r="S40" s="15">
        <v>3.759</v>
      </c>
      <c r="T40" s="15">
        <v>5.497</v>
      </c>
      <c r="U40" s="15">
        <v>2.896</v>
      </c>
      <c r="V40" s="15">
        <v>2.056</v>
      </c>
      <c r="W40" s="91">
        <v>2.056</v>
      </c>
      <c r="X40" s="15">
        <v>3.726</v>
      </c>
      <c r="Y40" s="15">
        <v>3.193</v>
      </c>
      <c r="Z40" s="15">
        <v>0.889</v>
      </c>
      <c r="AA40" s="15">
        <v>1.83</v>
      </c>
      <c r="AB40" s="91">
        <v>1.83</v>
      </c>
      <c r="AC40" s="15">
        <v>5.022</v>
      </c>
      <c r="AD40" s="15">
        <v>3.839</v>
      </c>
      <c r="AE40" s="15">
        <v>0.943</v>
      </c>
      <c r="AF40" s="15">
        <v>1.334</v>
      </c>
      <c r="AG40" s="91">
        <v>1.334</v>
      </c>
    </row>
    <row r="41" spans="1:33" s="175" customFormat="1" ht="15.5">
      <c r="A41" s="20" t="s">
        <v>38</v>
      </c>
      <c r="B41" s="20" t="s">
        <v>110</v>
      </c>
      <c r="C41" s="61"/>
      <c r="D41" s="15"/>
      <c r="E41" s="20"/>
      <c r="F41" s="20"/>
      <c r="G41" s="20"/>
      <c r="H41" s="91">
        <v>0.245</v>
      </c>
      <c r="I41" s="15">
        <v>5.906</v>
      </c>
      <c r="J41" s="15">
        <v>0.517</v>
      </c>
      <c r="K41" s="15">
        <v>0.942</v>
      </c>
      <c r="L41" s="15">
        <v>0</v>
      </c>
      <c r="M41" s="91">
        <v>0</v>
      </c>
      <c r="N41" s="15">
        <v>0</v>
      </c>
      <c r="O41" s="15">
        <v>4.002</v>
      </c>
      <c r="P41" s="15">
        <v>9.757</v>
      </c>
      <c r="Q41" s="15">
        <v>13.525</v>
      </c>
      <c r="R41" s="91">
        <v>13.525</v>
      </c>
      <c r="S41" s="15">
        <v>18.597</v>
      </c>
      <c r="T41" s="15">
        <v>0</v>
      </c>
      <c r="U41" s="15">
        <v>0</v>
      </c>
      <c r="V41" s="15">
        <v>0</v>
      </c>
      <c r="W41" s="91">
        <v>0</v>
      </c>
      <c r="X41" s="15">
        <v>0</v>
      </c>
      <c r="Y41" s="15">
        <v>0</v>
      </c>
      <c r="Z41" s="15">
        <v>0</v>
      </c>
      <c r="AA41" s="15">
        <v>0</v>
      </c>
      <c r="AB41" s="91">
        <v>0</v>
      </c>
      <c r="AC41" s="15">
        <v>0</v>
      </c>
      <c r="AD41" s="15">
        <v>0</v>
      </c>
      <c r="AE41" s="15">
        <v>1.801</v>
      </c>
      <c r="AF41" s="15">
        <v>6.764</v>
      </c>
      <c r="AG41" s="91">
        <v>6.764</v>
      </c>
    </row>
    <row r="42" spans="1:33" ht="15.5">
      <c r="A42" s="20" t="s">
        <v>15</v>
      </c>
      <c r="B42" s="20" t="s">
        <v>249</v>
      </c>
      <c r="C42" s="61"/>
      <c r="D42" s="15"/>
      <c r="E42" s="20"/>
      <c r="F42" s="20"/>
      <c r="G42" s="20"/>
      <c r="H42" s="91">
        <v>8.699</v>
      </c>
      <c r="I42" s="15">
        <v>9.273</v>
      </c>
      <c r="J42" s="15">
        <v>11.299</v>
      </c>
      <c r="K42" s="15">
        <v>10.66</v>
      </c>
      <c r="L42" s="15">
        <v>9.58</v>
      </c>
      <c r="M42" s="91">
        <v>9.58</v>
      </c>
      <c r="N42" s="15">
        <v>10.242</v>
      </c>
      <c r="O42" s="15">
        <v>9.77</v>
      </c>
      <c r="P42" s="15">
        <v>8.822</v>
      </c>
      <c r="Q42" s="15">
        <v>6.375</v>
      </c>
      <c r="R42" s="91">
        <v>6.375</v>
      </c>
      <c r="S42" s="15">
        <v>5.546</v>
      </c>
      <c r="T42" s="15">
        <v>3.872</v>
      </c>
      <c r="U42" s="15">
        <v>1.489</v>
      </c>
      <c r="V42" s="15">
        <v>2.224</v>
      </c>
      <c r="W42" s="91">
        <v>2.224</v>
      </c>
      <c r="X42" s="15">
        <v>2.825</v>
      </c>
      <c r="Y42" s="15">
        <v>6.917</v>
      </c>
      <c r="Z42" s="15">
        <v>3.656</v>
      </c>
      <c r="AA42" s="15">
        <v>4.45</v>
      </c>
      <c r="AB42" s="91">
        <v>4.45</v>
      </c>
      <c r="AC42" s="15">
        <v>6.157</v>
      </c>
      <c r="AD42" s="15">
        <v>6.145</v>
      </c>
      <c r="AE42" s="15">
        <v>3.278</v>
      </c>
      <c r="AF42" s="15">
        <v>18.215</v>
      </c>
      <c r="AG42" s="91">
        <v>18.215</v>
      </c>
    </row>
    <row r="43" spans="1:33" ht="15.5">
      <c r="A43" s="20" t="s">
        <v>14</v>
      </c>
      <c r="B43" s="20" t="s">
        <v>109</v>
      </c>
      <c r="C43" s="61"/>
      <c r="D43" s="15"/>
      <c r="E43" s="20"/>
      <c r="F43" s="20"/>
      <c r="G43" s="20"/>
      <c r="H43" s="91">
        <v>159.565</v>
      </c>
      <c r="I43" s="15">
        <v>163.061</v>
      </c>
      <c r="J43" s="15">
        <v>124.814</v>
      </c>
      <c r="K43" s="15">
        <v>154.728</v>
      </c>
      <c r="L43" s="15">
        <v>209.864</v>
      </c>
      <c r="M43" s="91">
        <v>209.864</v>
      </c>
      <c r="N43" s="15">
        <v>224.041</v>
      </c>
      <c r="O43" s="15">
        <v>232.036</v>
      </c>
      <c r="P43" s="15">
        <v>241.601</v>
      </c>
      <c r="Q43" s="15">
        <v>270.528</v>
      </c>
      <c r="R43" s="91">
        <v>270.528</v>
      </c>
      <c r="S43" s="15">
        <v>473.468</v>
      </c>
      <c r="T43" s="15">
        <v>229.306</v>
      </c>
      <c r="U43" s="15">
        <v>228.05</v>
      </c>
      <c r="V43" s="15">
        <v>348.623</v>
      </c>
      <c r="W43" s="91">
        <v>348.623</v>
      </c>
      <c r="X43" s="15">
        <v>270.109</v>
      </c>
      <c r="Y43" s="15">
        <v>198.446</v>
      </c>
      <c r="Z43" s="15">
        <v>203.019</v>
      </c>
      <c r="AA43" s="15">
        <v>222.214</v>
      </c>
      <c r="AB43" s="91">
        <v>222.214</v>
      </c>
      <c r="AC43" s="15">
        <v>274.469</v>
      </c>
      <c r="AD43" s="15">
        <v>336.126</v>
      </c>
      <c r="AE43" s="15">
        <v>356.47</v>
      </c>
      <c r="AF43" s="15">
        <v>532.62</v>
      </c>
      <c r="AG43" s="91">
        <v>532.62</v>
      </c>
    </row>
    <row r="44" spans="1:33" ht="16" thickBot="1">
      <c r="A44" s="45" t="s">
        <v>44</v>
      </c>
      <c r="B44" s="45" t="s">
        <v>105</v>
      </c>
      <c r="C44" s="30"/>
      <c r="D44" s="46"/>
      <c r="E44" s="45"/>
      <c r="F44" s="45"/>
      <c r="G44" s="45"/>
      <c r="H44" s="89">
        <v>391.504</v>
      </c>
      <c r="I44" s="46">
        <v>409.906</v>
      </c>
      <c r="J44" s="46">
        <v>361.631</v>
      </c>
      <c r="K44" s="46">
        <v>340.105</v>
      </c>
      <c r="L44" s="46">
        <v>363.995</v>
      </c>
      <c r="M44" s="89">
        <v>363.995</v>
      </c>
      <c r="N44" s="46">
        <v>390.84</v>
      </c>
      <c r="O44" s="46">
        <v>399.756</v>
      </c>
      <c r="P44" s="46">
        <v>427.7</v>
      </c>
      <c r="Q44" s="46">
        <v>446.352</v>
      </c>
      <c r="R44" s="89">
        <v>446.352</v>
      </c>
      <c r="S44" s="46">
        <v>675.226</v>
      </c>
      <c r="T44" s="46">
        <v>408.437</v>
      </c>
      <c r="U44" s="46">
        <v>403.247</v>
      </c>
      <c r="V44" s="46">
        <v>524.2529999999999</v>
      </c>
      <c r="W44" s="89">
        <v>524.2529999999999</v>
      </c>
      <c r="X44" s="46">
        <v>447.467</v>
      </c>
      <c r="Y44" s="46">
        <v>389.68600000000004</v>
      </c>
      <c r="Z44" s="46">
        <v>392.384</v>
      </c>
      <c r="AA44" s="46">
        <v>335.96500000000003</v>
      </c>
      <c r="AB44" s="89">
        <v>335.96500000000003</v>
      </c>
      <c r="AC44" s="46">
        <v>385.978</v>
      </c>
      <c r="AD44" s="46">
        <v>484.99899999999997</v>
      </c>
      <c r="AE44" s="46">
        <v>496.915</v>
      </c>
      <c r="AF44" s="46">
        <v>669.966</v>
      </c>
      <c r="AG44" s="89">
        <v>669.966</v>
      </c>
    </row>
    <row r="45" spans="1:33" ht="16" thickBot="1">
      <c r="A45" s="55" t="s">
        <v>32</v>
      </c>
      <c r="B45" s="55" t="s">
        <v>106</v>
      </c>
      <c r="C45" s="30"/>
      <c r="D45" s="56"/>
      <c r="E45" s="55"/>
      <c r="F45" s="55"/>
      <c r="G45" s="55"/>
      <c r="H45" s="95">
        <v>1207.798</v>
      </c>
      <c r="I45" s="56">
        <v>1228.435</v>
      </c>
      <c r="J45" s="56">
        <v>1184.048</v>
      </c>
      <c r="K45" s="56">
        <v>1179.585</v>
      </c>
      <c r="L45" s="56">
        <v>1231.734</v>
      </c>
      <c r="M45" s="95">
        <v>1232.34</v>
      </c>
      <c r="N45" s="56">
        <v>1247.21</v>
      </c>
      <c r="O45" s="56">
        <v>1250.594</v>
      </c>
      <c r="P45" s="56">
        <v>1288.79</v>
      </c>
      <c r="Q45" s="56">
        <v>1303.093</v>
      </c>
      <c r="R45" s="95">
        <v>1303.093</v>
      </c>
      <c r="S45" s="56">
        <v>1543.858</v>
      </c>
      <c r="T45" s="56">
        <v>1355.954</v>
      </c>
      <c r="U45" s="56">
        <v>1365.92925</v>
      </c>
      <c r="V45" s="56">
        <v>1724.2</v>
      </c>
      <c r="W45" s="95">
        <v>1724.2</v>
      </c>
      <c r="X45" s="56">
        <v>1743.212</v>
      </c>
      <c r="Y45" s="56">
        <v>1757.395</v>
      </c>
      <c r="Z45" s="56">
        <v>1788.552</v>
      </c>
      <c r="AA45" s="56">
        <v>1778.1150000000002</v>
      </c>
      <c r="AB45" s="95">
        <v>1778.1150000000002</v>
      </c>
      <c r="AC45" s="56">
        <v>1841.6979999999999</v>
      </c>
      <c r="AD45" s="56">
        <v>1939.8720000000003</v>
      </c>
      <c r="AE45" s="56">
        <v>1955.5159999999998</v>
      </c>
      <c r="AF45" s="56">
        <v>1972.1929999999998</v>
      </c>
      <c r="AG45" s="95">
        <v>1972.1929999999998</v>
      </c>
    </row>
    <row r="46" spans="4:32" ht="15" thickBot="1">
      <c r="D46" s="28"/>
      <c r="E46" s="22"/>
      <c r="F46" s="22"/>
      <c r="G46" s="22"/>
      <c r="H46" s="22"/>
      <c r="I46" s="28"/>
      <c r="J46" s="28"/>
      <c r="K46" s="28"/>
      <c r="L46" s="28"/>
      <c r="N46" s="28"/>
      <c r="O46" s="28"/>
      <c r="P46" s="28"/>
      <c r="Q46" s="28"/>
      <c r="S46" s="28"/>
      <c r="T46" s="28"/>
      <c r="U46" s="28"/>
      <c r="V46" s="28"/>
      <c r="X46" s="28"/>
      <c r="Y46" s="28"/>
      <c r="Z46" s="28"/>
      <c r="AA46" s="28"/>
      <c r="AC46" s="28"/>
      <c r="AD46" s="28"/>
      <c r="AE46" s="28"/>
      <c r="AF46" s="28"/>
    </row>
    <row r="47" spans="1:33" ht="15.5">
      <c r="A47" s="43" t="s">
        <v>37</v>
      </c>
      <c r="B47" s="43" t="s">
        <v>107</v>
      </c>
      <c r="C47" s="30"/>
      <c r="D47" s="44"/>
      <c r="E47" s="43"/>
      <c r="F47" s="43"/>
      <c r="G47" s="43"/>
      <c r="H47" s="88">
        <v>568.218</v>
      </c>
      <c r="I47" s="44">
        <v>556.15</v>
      </c>
      <c r="J47" s="44">
        <v>551.01</v>
      </c>
      <c r="K47" s="44">
        <v>555.39</v>
      </c>
      <c r="L47" s="44">
        <v>561.565</v>
      </c>
      <c r="M47" s="88">
        <v>561.565</v>
      </c>
      <c r="N47" s="44">
        <v>570.695</v>
      </c>
      <c r="O47" s="44">
        <v>601.21</v>
      </c>
      <c r="P47" s="44">
        <v>619.587</v>
      </c>
      <c r="Q47" s="44">
        <v>642.234</v>
      </c>
      <c r="R47" s="88">
        <v>642.234</v>
      </c>
      <c r="S47" s="44">
        <v>668.844</v>
      </c>
      <c r="T47" s="44">
        <v>669.373</v>
      </c>
      <c r="U47" s="44">
        <v>683.137</v>
      </c>
      <c r="V47" s="44">
        <v>697.321</v>
      </c>
      <c r="W47" s="88">
        <v>697.321</v>
      </c>
      <c r="X47" s="44">
        <v>697.066</v>
      </c>
      <c r="Y47" s="44">
        <v>701.64125</v>
      </c>
      <c r="Z47" s="44">
        <v>678.8975</v>
      </c>
      <c r="AA47" s="44">
        <v>674.933</v>
      </c>
      <c r="AB47" s="88">
        <v>674.933</v>
      </c>
      <c r="AC47" s="44">
        <v>652.945</v>
      </c>
      <c r="AD47" s="44">
        <v>646.906</v>
      </c>
      <c r="AE47" s="44">
        <v>634.28</v>
      </c>
      <c r="AF47" s="44">
        <v>850.129</v>
      </c>
      <c r="AG47" s="88">
        <v>850.129</v>
      </c>
    </row>
    <row r="48" spans="1:33" ht="15.5">
      <c r="A48" s="1" t="s">
        <v>22</v>
      </c>
      <c r="B48" s="20" t="s">
        <v>111</v>
      </c>
      <c r="C48" s="5"/>
      <c r="D48" s="24"/>
      <c r="E48" s="1"/>
      <c r="F48" s="1"/>
      <c r="G48" s="1"/>
      <c r="H48" s="74">
        <v>393.294</v>
      </c>
      <c r="I48" s="24">
        <v>393.71000000000004</v>
      </c>
      <c r="J48" s="24">
        <v>377.283</v>
      </c>
      <c r="K48" s="24">
        <v>376.616</v>
      </c>
      <c r="L48" s="24">
        <v>415.954</v>
      </c>
      <c r="M48" s="74">
        <v>415.954</v>
      </c>
      <c r="N48" s="24">
        <v>415.954</v>
      </c>
      <c r="O48" s="24">
        <v>407.115</v>
      </c>
      <c r="P48" s="24">
        <v>387.605</v>
      </c>
      <c r="Q48" s="24">
        <v>414.847</v>
      </c>
      <c r="R48" s="74">
        <v>414.847</v>
      </c>
      <c r="S48" s="24">
        <v>584.526</v>
      </c>
      <c r="T48" s="24">
        <v>371.697</v>
      </c>
      <c r="U48" s="24">
        <v>371.728</v>
      </c>
      <c r="V48" s="24">
        <v>498.08400000000006</v>
      </c>
      <c r="W48" s="74">
        <v>498.08400000000006</v>
      </c>
      <c r="X48" s="24">
        <v>642.737</v>
      </c>
      <c r="Y48" s="24">
        <v>638.477</v>
      </c>
      <c r="Z48" s="24">
        <v>690.362</v>
      </c>
      <c r="AA48" s="24">
        <v>705.049</v>
      </c>
      <c r="AB48" s="74">
        <v>705.049</v>
      </c>
      <c r="AC48" s="24">
        <v>778.774</v>
      </c>
      <c r="AD48" s="24">
        <v>811.936</v>
      </c>
      <c r="AE48" s="24">
        <v>830.826</v>
      </c>
      <c r="AF48" s="24">
        <v>633.957</v>
      </c>
      <c r="AG48" s="74">
        <v>633.957</v>
      </c>
    </row>
    <row r="49" spans="1:33" s="175" customFormat="1" ht="15.5">
      <c r="A49" s="1" t="s">
        <v>296</v>
      </c>
      <c r="B49" s="20" t="s">
        <v>297</v>
      </c>
      <c r="C49" s="5"/>
      <c r="D49" s="24"/>
      <c r="E49" s="1"/>
      <c r="F49" s="1"/>
      <c r="G49" s="1"/>
      <c r="H49" s="74"/>
      <c r="I49" s="24"/>
      <c r="J49" s="24"/>
      <c r="K49" s="24"/>
      <c r="L49" s="24"/>
      <c r="M49" s="74"/>
      <c r="N49" s="24"/>
      <c r="O49" s="24"/>
      <c r="P49" s="24"/>
      <c r="Q49" s="24"/>
      <c r="R49" s="74"/>
      <c r="S49" s="24"/>
      <c r="T49" s="24"/>
      <c r="U49" s="24"/>
      <c r="V49" s="24"/>
      <c r="W49" s="74"/>
      <c r="X49" s="24"/>
      <c r="Y49" s="24"/>
      <c r="Z49" s="24"/>
      <c r="AA49" s="24"/>
      <c r="AB49" s="74"/>
      <c r="AC49" s="24"/>
      <c r="AD49" s="24"/>
      <c r="AE49" s="24"/>
      <c r="AF49" s="24">
        <v>36.835</v>
      </c>
      <c r="AG49" s="74">
        <v>36.835</v>
      </c>
    </row>
    <row r="50" spans="1:33" ht="15.5">
      <c r="A50" s="1" t="s">
        <v>38</v>
      </c>
      <c r="B50" s="20" t="s">
        <v>117</v>
      </c>
      <c r="C50" s="5"/>
      <c r="D50" s="24"/>
      <c r="E50" s="1"/>
      <c r="F50" s="1"/>
      <c r="G50" s="1"/>
      <c r="H50" s="74">
        <v>7.647</v>
      </c>
      <c r="I50" s="24">
        <v>9.068</v>
      </c>
      <c r="J50" s="24">
        <v>10.969</v>
      </c>
      <c r="K50" s="24">
        <v>9.916</v>
      </c>
      <c r="L50" s="24">
        <v>11.748</v>
      </c>
      <c r="M50" s="74">
        <v>11.748</v>
      </c>
      <c r="N50" s="24">
        <v>9.473</v>
      </c>
      <c r="O50" s="24">
        <v>5.966</v>
      </c>
      <c r="P50" s="24">
        <v>6.294</v>
      </c>
      <c r="Q50" s="24">
        <v>3.619</v>
      </c>
      <c r="R50" s="74">
        <v>3.619</v>
      </c>
      <c r="S50" s="24">
        <v>3.768</v>
      </c>
      <c r="T50" s="24">
        <v>6.649</v>
      </c>
      <c r="U50" s="24">
        <v>4.657</v>
      </c>
      <c r="V50" s="24">
        <v>4.673</v>
      </c>
      <c r="W50" s="74">
        <v>4.673</v>
      </c>
      <c r="X50" s="24">
        <v>8.323</v>
      </c>
      <c r="Y50" s="24">
        <v>8.252</v>
      </c>
      <c r="Z50" s="24">
        <v>11.628</v>
      </c>
      <c r="AA50" s="24">
        <v>6.414</v>
      </c>
      <c r="AB50" s="74">
        <v>6.414</v>
      </c>
      <c r="AC50" s="24">
        <v>9.32</v>
      </c>
      <c r="AD50" s="24">
        <v>8.847</v>
      </c>
      <c r="AE50" s="24">
        <v>11.827</v>
      </c>
      <c r="AF50" s="24">
        <v>5.602</v>
      </c>
      <c r="AG50" s="74">
        <v>5.602</v>
      </c>
    </row>
    <row r="51" spans="1:33" ht="15.5">
      <c r="A51" s="1" t="s">
        <v>39</v>
      </c>
      <c r="B51" s="1" t="s">
        <v>250</v>
      </c>
      <c r="C51" s="5"/>
      <c r="D51" s="24"/>
      <c r="E51" s="1"/>
      <c r="F51" s="1"/>
      <c r="G51" s="1"/>
      <c r="H51" s="74">
        <v>20.56</v>
      </c>
      <c r="I51" s="24">
        <v>21.012</v>
      </c>
      <c r="J51" s="24">
        <v>20.614</v>
      </c>
      <c r="K51" s="24">
        <v>18.879</v>
      </c>
      <c r="L51" s="24">
        <v>20.512</v>
      </c>
      <c r="M51" s="74">
        <v>21.118</v>
      </c>
      <c r="N51" s="24">
        <v>20.29</v>
      </c>
      <c r="O51" s="24">
        <v>22.176</v>
      </c>
      <c r="P51" s="24">
        <v>23.501</v>
      </c>
      <c r="Q51" s="24">
        <v>23.823</v>
      </c>
      <c r="R51" s="74">
        <v>23.823</v>
      </c>
      <c r="S51" s="24">
        <v>28.131</v>
      </c>
      <c r="T51" s="24">
        <v>26.746</v>
      </c>
      <c r="U51" s="24">
        <v>28.345</v>
      </c>
      <c r="V51" s="24">
        <v>40</v>
      </c>
      <c r="W51" s="74">
        <v>40</v>
      </c>
      <c r="X51" s="24">
        <v>40.02</v>
      </c>
      <c r="Y51" s="24">
        <v>39.92</v>
      </c>
      <c r="Z51" s="24">
        <v>38.42</v>
      </c>
      <c r="AA51" s="24">
        <v>37.575</v>
      </c>
      <c r="AB51" s="74">
        <v>37.575</v>
      </c>
      <c r="AC51" s="24">
        <v>37.387</v>
      </c>
      <c r="AD51" s="24">
        <v>36.275</v>
      </c>
      <c r="AE51" s="24">
        <v>36.483</v>
      </c>
      <c r="AF51" s="24">
        <v>21.661</v>
      </c>
      <c r="AG51" s="74">
        <v>21.661</v>
      </c>
    </row>
    <row r="52" spans="1:33" ht="15.5">
      <c r="A52" s="1" t="s">
        <v>40</v>
      </c>
      <c r="B52" s="1" t="s">
        <v>119</v>
      </c>
      <c r="C52" s="5"/>
      <c r="D52" s="24"/>
      <c r="E52" s="1"/>
      <c r="F52" s="1"/>
      <c r="G52" s="1"/>
      <c r="H52" s="74">
        <v>9.26</v>
      </c>
      <c r="I52" s="24">
        <v>9.628</v>
      </c>
      <c r="J52" s="24">
        <v>6.648</v>
      </c>
      <c r="K52" s="24">
        <v>6.502</v>
      </c>
      <c r="L52" s="24">
        <v>6.167</v>
      </c>
      <c r="M52" s="74">
        <v>6.167</v>
      </c>
      <c r="N52" s="24">
        <v>7.234</v>
      </c>
      <c r="O52" s="24">
        <v>6.142</v>
      </c>
      <c r="P52" s="24">
        <v>6.387</v>
      </c>
      <c r="Q52" s="24">
        <v>4.167</v>
      </c>
      <c r="R52" s="74">
        <v>4.167</v>
      </c>
      <c r="S52" s="24">
        <v>4.267</v>
      </c>
      <c r="T52" s="24">
        <v>4.424</v>
      </c>
      <c r="U52" s="24">
        <v>2.808</v>
      </c>
      <c r="V52" s="24">
        <v>12.287</v>
      </c>
      <c r="W52" s="74">
        <v>12.287</v>
      </c>
      <c r="X52" s="24">
        <v>12.472</v>
      </c>
      <c r="Y52" s="24">
        <v>12.535</v>
      </c>
      <c r="Z52" s="24">
        <v>12.561</v>
      </c>
      <c r="AA52" s="24">
        <v>12.81</v>
      </c>
      <c r="AB52" s="74">
        <v>12.81</v>
      </c>
      <c r="AC52" s="24">
        <v>12.747</v>
      </c>
      <c r="AD52" s="24">
        <v>12.828</v>
      </c>
      <c r="AE52" s="24">
        <v>12.632</v>
      </c>
      <c r="AF52" s="24">
        <v>2.832</v>
      </c>
      <c r="AG52" s="74">
        <v>2.832</v>
      </c>
    </row>
    <row r="53" spans="1:33" ht="15.5">
      <c r="A53" s="1" t="s">
        <v>41</v>
      </c>
      <c r="B53" s="20" t="s">
        <v>112</v>
      </c>
      <c r="C53" s="5"/>
      <c r="D53" s="24"/>
      <c r="E53" s="1"/>
      <c r="F53" s="1"/>
      <c r="G53" s="1"/>
      <c r="H53" s="74">
        <v>11.282</v>
      </c>
      <c r="I53" s="24">
        <v>10.711</v>
      </c>
      <c r="J53" s="24">
        <v>10.959999999999999</v>
      </c>
      <c r="K53" s="24">
        <v>10.329</v>
      </c>
      <c r="L53" s="24">
        <v>9.7</v>
      </c>
      <c r="M53" s="74">
        <v>9.7</v>
      </c>
      <c r="N53" s="24">
        <v>9.701</v>
      </c>
      <c r="O53" s="24">
        <v>9.277000000000001</v>
      </c>
      <c r="P53" s="24">
        <v>9.705</v>
      </c>
      <c r="Q53" s="24">
        <v>9.224</v>
      </c>
      <c r="R53" s="74">
        <v>9.224</v>
      </c>
      <c r="S53" s="24">
        <v>9.5</v>
      </c>
      <c r="T53" s="24">
        <v>8.981</v>
      </c>
      <c r="U53" s="24">
        <v>13.519</v>
      </c>
      <c r="V53" s="24">
        <v>28.275</v>
      </c>
      <c r="W53" s="74">
        <v>28.275</v>
      </c>
      <c r="X53" s="24">
        <v>31.473</v>
      </c>
      <c r="Y53" s="24">
        <v>32.932</v>
      </c>
      <c r="Z53" s="24">
        <v>32.393</v>
      </c>
      <c r="AA53" s="24">
        <v>36.229</v>
      </c>
      <c r="AB53" s="74">
        <v>36.229</v>
      </c>
      <c r="AC53" s="24">
        <v>28.387</v>
      </c>
      <c r="AD53" s="24">
        <v>29.491</v>
      </c>
      <c r="AE53" s="24">
        <v>23.628999999999998</v>
      </c>
      <c r="AF53" s="24">
        <v>13.274</v>
      </c>
      <c r="AG53" s="74">
        <v>13.274</v>
      </c>
    </row>
    <row r="54" spans="1:33" ht="15.5">
      <c r="A54" s="34" t="s">
        <v>42</v>
      </c>
      <c r="B54" s="34" t="s">
        <v>113</v>
      </c>
      <c r="C54" s="30"/>
      <c r="D54" s="40"/>
      <c r="E54" s="34"/>
      <c r="F54" s="34"/>
      <c r="G54" s="34"/>
      <c r="H54" s="75">
        <v>442.043</v>
      </c>
      <c r="I54" s="40">
        <v>444.129</v>
      </c>
      <c r="J54" s="40">
        <v>426.474</v>
      </c>
      <c r="K54" s="40">
        <v>422.242</v>
      </c>
      <c r="L54" s="40">
        <v>464.081</v>
      </c>
      <c r="M54" s="75">
        <v>464.687</v>
      </c>
      <c r="N54" s="40">
        <v>462.652</v>
      </c>
      <c r="O54" s="40">
        <v>450.676</v>
      </c>
      <c r="P54" s="40">
        <v>433.492</v>
      </c>
      <c r="Q54" s="40">
        <v>455.68</v>
      </c>
      <c r="R54" s="75">
        <v>455.68</v>
      </c>
      <c r="S54" s="40">
        <v>630.192</v>
      </c>
      <c r="T54" s="40">
        <v>418.497</v>
      </c>
      <c r="U54" s="40">
        <v>421.057</v>
      </c>
      <c r="V54" s="40">
        <v>583.3190000000001</v>
      </c>
      <c r="W54" s="75">
        <v>583.3190000000001</v>
      </c>
      <c r="X54" s="40">
        <v>735.0249999999999</v>
      </c>
      <c r="Y54" s="40">
        <v>732.1159999999999</v>
      </c>
      <c r="Z54" s="40">
        <v>785.364</v>
      </c>
      <c r="AA54" s="40">
        <v>798.077</v>
      </c>
      <c r="AB54" s="75">
        <v>798.077</v>
      </c>
      <c r="AC54" s="40">
        <v>866.615</v>
      </c>
      <c r="AD54" s="40">
        <v>899.377</v>
      </c>
      <c r="AE54" s="40">
        <v>915.3969999999999</v>
      </c>
      <c r="AF54" s="40">
        <v>714.1610000000001</v>
      </c>
      <c r="AG54" s="75">
        <v>714.1610000000001</v>
      </c>
    </row>
    <row r="55" spans="1:33" ht="15.5" hidden="1">
      <c r="A55" s="20" t="s">
        <v>45</v>
      </c>
      <c r="B55" s="21" t="s">
        <v>122</v>
      </c>
      <c r="C55" s="61"/>
      <c r="D55" s="17"/>
      <c r="E55" s="20"/>
      <c r="F55" s="20"/>
      <c r="G55" s="20"/>
      <c r="H55" s="70">
        <v>0</v>
      </c>
      <c r="I55" s="17">
        <v>0</v>
      </c>
      <c r="J55" s="17">
        <v>0</v>
      </c>
      <c r="K55" s="17">
        <v>0</v>
      </c>
      <c r="L55" s="17">
        <v>0</v>
      </c>
      <c r="M55" s="70">
        <v>0</v>
      </c>
      <c r="N55" s="17">
        <v>0</v>
      </c>
      <c r="O55" s="17">
        <v>0</v>
      </c>
      <c r="P55" s="17">
        <v>0</v>
      </c>
      <c r="Q55" s="17">
        <v>0</v>
      </c>
      <c r="R55" s="70">
        <v>0</v>
      </c>
      <c r="S55" s="17">
        <v>0</v>
      </c>
      <c r="T55" s="17">
        <v>0</v>
      </c>
      <c r="U55" s="17">
        <v>0</v>
      </c>
      <c r="V55" s="17">
        <v>0</v>
      </c>
      <c r="W55" s="70">
        <v>0</v>
      </c>
      <c r="X55" s="17">
        <v>0</v>
      </c>
      <c r="Y55" s="17">
        <v>0</v>
      </c>
      <c r="Z55" s="17">
        <v>0</v>
      </c>
      <c r="AA55" s="17"/>
      <c r="AB55" s="70"/>
      <c r="AC55" s="17"/>
      <c r="AD55" s="17"/>
      <c r="AE55" s="17"/>
      <c r="AF55" s="17">
        <v>710.6260000000001</v>
      </c>
      <c r="AG55" s="70">
        <v>710.6260000000001</v>
      </c>
    </row>
    <row r="56" spans="1:33" ht="15.5">
      <c r="A56" s="20" t="s">
        <v>46</v>
      </c>
      <c r="B56" s="21" t="s">
        <v>118</v>
      </c>
      <c r="C56" s="61"/>
      <c r="D56" s="116"/>
      <c r="E56" s="20"/>
      <c r="F56" s="20"/>
      <c r="G56" s="20"/>
      <c r="H56" s="91">
        <v>16.169999999999998</v>
      </c>
      <c r="I56" s="116">
        <v>20.495</v>
      </c>
      <c r="J56" s="116">
        <v>18.241</v>
      </c>
      <c r="K56" s="116">
        <v>22.312</v>
      </c>
      <c r="L56" s="116">
        <v>21.782000000000004</v>
      </c>
      <c r="M56" s="91">
        <v>21.782000000000004</v>
      </c>
      <c r="N56" s="116">
        <v>26.314999999999998</v>
      </c>
      <c r="O56" s="116">
        <v>22.721</v>
      </c>
      <c r="P56" s="116">
        <v>46.285</v>
      </c>
      <c r="Q56" s="116">
        <v>15.187999999999999</v>
      </c>
      <c r="R56" s="91">
        <v>15.187999999999999</v>
      </c>
      <c r="S56" s="116">
        <v>20.079</v>
      </c>
      <c r="T56" s="116">
        <v>13.806</v>
      </c>
      <c r="U56" s="116">
        <v>14.568999999999999</v>
      </c>
      <c r="V56" s="116">
        <v>157.58499999999998</v>
      </c>
      <c r="W56" s="91">
        <v>157.58499999999998</v>
      </c>
      <c r="X56" s="116">
        <v>30.339</v>
      </c>
      <c r="Y56" s="116">
        <v>31.732000000000003</v>
      </c>
      <c r="Z56" s="116">
        <v>34.800000000000004</v>
      </c>
      <c r="AA56" s="116">
        <v>34.32299999999999</v>
      </c>
      <c r="AB56" s="91">
        <v>34.32299999999999</v>
      </c>
      <c r="AC56" s="116">
        <v>35.75</v>
      </c>
      <c r="AD56" s="116">
        <v>70.363</v>
      </c>
      <c r="AE56" s="116">
        <v>85.161</v>
      </c>
      <c r="AF56" s="116">
        <v>85.469</v>
      </c>
      <c r="AG56" s="91">
        <v>85.469</v>
      </c>
    </row>
    <row r="57" spans="1:33" ht="15.5">
      <c r="A57" s="20" t="s">
        <v>38</v>
      </c>
      <c r="B57" s="20" t="s">
        <v>116</v>
      </c>
      <c r="C57" s="61"/>
      <c r="D57" s="116"/>
      <c r="E57" s="20"/>
      <c r="F57" s="20"/>
      <c r="G57" s="20"/>
      <c r="H57" s="91">
        <v>5.923</v>
      </c>
      <c r="I57" s="116">
        <v>2.961</v>
      </c>
      <c r="J57" s="116">
        <v>2.889</v>
      </c>
      <c r="K57" s="116">
        <v>3.497</v>
      </c>
      <c r="L57" s="116">
        <v>14.741</v>
      </c>
      <c r="M57" s="91">
        <v>14.741</v>
      </c>
      <c r="N57" s="116">
        <v>10.534</v>
      </c>
      <c r="O57" s="116">
        <v>2.892</v>
      </c>
      <c r="P57" s="116">
        <v>2.647</v>
      </c>
      <c r="Q57" s="116">
        <v>2.193</v>
      </c>
      <c r="R57" s="91">
        <v>2.193</v>
      </c>
      <c r="S57" s="116">
        <v>2.217</v>
      </c>
      <c r="T57" s="116">
        <v>4.953</v>
      </c>
      <c r="U57" s="116">
        <v>11.471</v>
      </c>
      <c r="V57" s="116">
        <v>18.976</v>
      </c>
      <c r="W57" s="91">
        <v>18.976</v>
      </c>
      <c r="X57" s="116">
        <v>22.641</v>
      </c>
      <c r="Y57" s="116">
        <v>13.773</v>
      </c>
      <c r="Z57" s="116">
        <v>23.192</v>
      </c>
      <c r="AA57" s="116">
        <v>9.947</v>
      </c>
      <c r="AB57" s="91">
        <v>9.947</v>
      </c>
      <c r="AC57" s="116">
        <v>18.237</v>
      </c>
      <c r="AD57" s="116">
        <v>8.135</v>
      </c>
      <c r="AE57" s="116">
        <v>1.839</v>
      </c>
      <c r="AF57" s="116">
        <v>8.097</v>
      </c>
      <c r="AG57" s="91">
        <v>8.097</v>
      </c>
    </row>
    <row r="58" spans="1:33" ht="15.5">
      <c r="A58" s="20" t="s">
        <v>47</v>
      </c>
      <c r="B58" s="21" t="s">
        <v>251</v>
      </c>
      <c r="C58" s="61"/>
      <c r="D58" s="116"/>
      <c r="E58" s="20"/>
      <c r="F58" s="20"/>
      <c r="G58" s="20"/>
      <c r="H58" s="91">
        <v>169.087</v>
      </c>
      <c r="I58" s="116">
        <v>192.466</v>
      </c>
      <c r="J58" s="116">
        <v>177.21699999999998</v>
      </c>
      <c r="K58" s="116">
        <v>165.727</v>
      </c>
      <c r="L58" s="116">
        <v>162.187</v>
      </c>
      <c r="M58" s="91">
        <v>162.187</v>
      </c>
      <c r="N58" s="116">
        <v>165.953</v>
      </c>
      <c r="O58" s="116">
        <v>159.464</v>
      </c>
      <c r="P58" s="116">
        <v>165.196</v>
      </c>
      <c r="Q58" s="116">
        <v>180.289</v>
      </c>
      <c r="R58" s="91">
        <v>180.289</v>
      </c>
      <c r="S58" s="116">
        <v>205.128</v>
      </c>
      <c r="T58" s="116">
        <v>232.819</v>
      </c>
      <c r="U58" s="116">
        <v>204.334</v>
      </c>
      <c r="V58" s="116">
        <v>242.8</v>
      </c>
      <c r="W58" s="91">
        <v>242.8</v>
      </c>
      <c r="X58" s="116">
        <v>226.93</v>
      </c>
      <c r="Y58" s="116">
        <v>250.869</v>
      </c>
      <c r="Z58" s="116">
        <v>238.488</v>
      </c>
      <c r="AA58" s="116">
        <v>234.69</v>
      </c>
      <c r="AB58" s="91">
        <v>234.69</v>
      </c>
      <c r="AC58" s="116">
        <v>240.056</v>
      </c>
      <c r="AD58" s="116">
        <v>289.07</v>
      </c>
      <c r="AE58" s="116">
        <v>290.374</v>
      </c>
      <c r="AF58" s="116">
        <v>279.34799999999996</v>
      </c>
      <c r="AG58" s="91">
        <v>279.34799999999996</v>
      </c>
    </row>
    <row r="59" spans="1:33" ht="15.5">
      <c r="A59" s="20" t="s">
        <v>68</v>
      </c>
      <c r="B59" s="20" t="s">
        <v>83</v>
      </c>
      <c r="C59" s="61"/>
      <c r="D59" s="116"/>
      <c r="E59" s="20"/>
      <c r="F59" s="20"/>
      <c r="G59" s="20"/>
      <c r="H59" s="91">
        <v>0.057</v>
      </c>
      <c r="I59" s="116">
        <v>3.728</v>
      </c>
      <c r="J59" s="116">
        <v>0.874</v>
      </c>
      <c r="K59" s="116">
        <v>3.342</v>
      </c>
      <c r="L59" s="116">
        <v>0.117</v>
      </c>
      <c r="M59" s="91">
        <v>0.117</v>
      </c>
      <c r="N59" s="116">
        <v>3.797</v>
      </c>
      <c r="O59" s="116">
        <v>7.081</v>
      </c>
      <c r="P59" s="116">
        <v>13.813</v>
      </c>
      <c r="Q59" s="116">
        <v>0.437</v>
      </c>
      <c r="R59" s="91">
        <v>0.437</v>
      </c>
      <c r="S59" s="116">
        <v>7.684</v>
      </c>
      <c r="T59" s="116">
        <v>6.517</v>
      </c>
      <c r="U59" s="116">
        <v>16.77625</v>
      </c>
      <c r="V59" s="116">
        <v>1.8</v>
      </c>
      <c r="W59" s="91">
        <v>1.8</v>
      </c>
      <c r="X59" s="116">
        <v>6.652</v>
      </c>
      <c r="Y59" s="116">
        <v>3.54375</v>
      </c>
      <c r="Z59" s="116">
        <v>4.0905</v>
      </c>
      <c r="AA59" s="116">
        <v>0.438</v>
      </c>
      <c r="AB59" s="91">
        <v>0.438</v>
      </c>
      <c r="AC59" s="116">
        <v>0.016</v>
      </c>
      <c r="AD59" s="116">
        <v>0.625</v>
      </c>
      <c r="AE59" s="116">
        <v>0.871</v>
      </c>
      <c r="AF59" s="116">
        <v>5.635</v>
      </c>
      <c r="AG59" s="91">
        <v>5.635</v>
      </c>
    </row>
    <row r="60" spans="1:33" ht="15.5">
      <c r="A60" s="20" t="s">
        <v>40</v>
      </c>
      <c r="B60" s="1" t="s">
        <v>120</v>
      </c>
      <c r="C60" s="61"/>
      <c r="D60" s="117"/>
      <c r="E60" s="20"/>
      <c r="F60" s="20"/>
      <c r="G60" s="20"/>
      <c r="H60" s="96">
        <v>6.3</v>
      </c>
      <c r="I60" s="117">
        <v>8.505</v>
      </c>
      <c r="J60" s="117">
        <v>7.341</v>
      </c>
      <c r="K60" s="117">
        <v>7.074999999999999</v>
      </c>
      <c r="L60" s="117">
        <v>7.261</v>
      </c>
      <c r="M60" s="96">
        <v>7.261</v>
      </c>
      <c r="N60" s="117">
        <v>7.264</v>
      </c>
      <c r="O60" s="117">
        <v>6.55</v>
      </c>
      <c r="P60" s="117">
        <v>7.772</v>
      </c>
      <c r="Q60" s="117">
        <v>7.086</v>
      </c>
      <c r="R60" s="96">
        <v>7.086</v>
      </c>
      <c r="S60" s="117">
        <v>9.716</v>
      </c>
      <c r="T60" s="117">
        <v>9.989</v>
      </c>
      <c r="U60" s="117">
        <v>14.587</v>
      </c>
      <c r="V60" s="117">
        <v>22.4</v>
      </c>
      <c r="W60" s="96">
        <v>22.4</v>
      </c>
      <c r="X60" s="117">
        <v>24.559</v>
      </c>
      <c r="Y60" s="117">
        <v>23.716</v>
      </c>
      <c r="Z60" s="117">
        <v>23.72</v>
      </c>
      <c r="AA60" s="117">
        <v>25.708</v>
      </c>
      <c r="AB60" s="96">
        <v>25.708</v>
      </c>
      <c r="AC60" s="117">
        <v>28.12</v>
      </c>
      <c r="AD60" s="117">
        <v>25.396</v>
      </c>
      <c r="AE60" s="117">
        <v>27.594</v>
      </c>
      <c r="AF60" s="117">
        <v>29.354</v>
      </c>
      <c r="AG60" s="96">
        <v>29.354</v>
      </c>
    </row>
    <row r="61" spans="1:33" ht="16" thickBot="1">
      <c r="A61" s="45" t="s">
        <v>48</v>
      </c>
      <c r="B61" s="45" t="s">
        <v>114</v>
      </c>
      <c r="C61" s="30"/>
      <c r="D61" s="46"/>
      <c r="E61" s="45"/>
      <c r="F61" s="45"/>
      <c r="G61" s="45"/>
      <c r="H61" s="89">
        <v>197.53699999999998</v>
      </c>
      <c r="I61" s="46">
        <v>228.155</v>
      </c>
      <c r="J61" s="46">
        <v>206.56199999999998</v>
      </c>
      <c r="K61" s="46">
        <v>201.953</v>
      </c>
      <c r="L61" s="46">
        <v>206.088</v>
      </c>
      <c r="M61" s="89">
        <v>206.088</v>
      </c>
      <c r="N61" s="46">
        <v>213.863</v>
      </c>
      <c r="O61" s="46">
        <v>198.708</v>
      </c>
      <c r="P61" s="46">
        <v>235.713</v>
      </c>
      <c r="Q61" s="46">
        <v>205.182</v>
      </c>
      <c r="R61" s="89">
        <v>205.182</v>
      </c>
      <c r="S61" s="46">
        <v>244.824</v>
      </c>
      <c r="T61" s="46">
        <v>268.084</v>
      </c>
      <c r="U61" s="46">
        <v>261.73725</v>
      </c>
      <c r="V61" s="46">
        <v>443.561</v>
      </c>
      <c r="W61" s="89">
        <v>443.561</v>
      </c>
      <c r="X61" s="46">
        <v>311.12100000000004</v>
      </c>
      <c r="Y61" s="46">
        <v>323.63375</v>
      </c>
      <c r="Z61" s="46">
        <v>324.29050000000007</v>
      </c>
      <c r="AA61" s="46">
        <v>305.106</v>
      </c>
      <c r="AB61" s="89">
        <v>305.106</v>
      </c>
      <c r="AC61" s="46">
        <v>322.17900000000003</v>
      </c>
      <c r="AD61" s="46">
        <v>393.589</v>
      </c>
      <c r="AE61" s="46">
        <v>405.839</v>
      </c>
      <c r="AF61" s="46">
        <v>407.9029999999999</v>
      </c>
      <c r="AG61" s="89">
        <v>407.9029999999999</v>
      </c>
    </row>
    <row r="62" spans="1:33" ht="16" thickBot="1">
      <c r="A62" s="55" t="s">
        <v>49</v>
      </c>
      <c r="B62" s="55" t="s">
        <v>115</v>
      </c>
      <c r="C62" s="30"/>
      <c r="D62" s="56"/>
      <c r="E62" s="55"/>
      <c r="F62" s="55"/>
      <c r="G62" s="55"/>
      <c r="H62" s="95">
        <v>1207.798</v>
      </c>
      <c r="I62" s="56">
        <v>1228.434</v>
      </c>
      <c r="J62" s="56">
        <v>1184.0459999999998</v>
      </c>
      <c r="K62" s="56">
        <v>1179.585</v>
      </c>
      <c r="L62" s="56">
        <v>1231.734</v>
      </c>
      <c r="M62" s="95">
        <v>1232.34</v>
      </c>
      <c r="N62" s="56">
        <v>1247.21</v>
      </c>
      <c r="O62" s="56">
        <v>1250.594</v>
      </c>
      <c r="P62" s="56">
        <v>1288.792</v>
      </c>
      <c r="Q62" s="56">
        <v>1303.089</v>
      </c>
      <c r="R62" s="95">
        <v>1303.089</v>
      </c>
      <c r="S62" s="56">
        <v>1543.86</v>
      </c>
      <c r="T62" s="56">
        <v>1355.954</v>
      </c>
      <c r="U62" s="56">
        <v>1365.93125</v>
      </c>
      <c r="V62" s="56">
        <v>1724.201</v>
      </c>
      <c r="W62" s="95">
        <v>1724.201</v>
      </c>
      <c r="X62" s="56">
        <v>1743.212</v>
      </c>
      <c r="Y62" s="56">
        <v>1757.3909999999998</v>
      </c>
      <c r="Z62" s="56">
        <v>1788.5520000000001</v>
      </c>
      <c r="AA62" s="56">
        <v>1778.116</v>
      </c>
      <c r="AB62" s="95">
        <v>1778.116</v>
      </c>
      <c r="AC62" s="56">
        <v>1841.739</v>
      </c>
      <c r="AD62" s="56">
        <v>1939.8719999999998</v>
      </c>
      <c r="AE62" s="56">
        <v>1955.5159999999998</v>
      </c>
      <c r="AF62" s="56">
        <v>1972.1929999999998</v>
      </c>
      <c r="AG62" s="95">
        <v>1972.1929999999998</v>
      </c>
    </row>
    <row r="64" spans="1:33" ht="15.5">
      <c r="A64" s="63" t="s">
        <v>165</v>
      </c>
      <c r="B64" s="63" t="s">
        <v>196</v>
      </c>
      <c r="C64" s="110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</row>
    <row r="65" spans="1:33" ht="16" thickBot="1">
      <c r="A65" s="2" t="s">
        <v>8</v>
      </c>
      <c r="B65" s="2" t="s">
        <v>240</v>
      </c>
      <c r="C65" s="10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.5">
      <c r="A66" s="57" t="s">
        <v>50</v>
      </c>
      <c r="B66" s="57" t="s">
        <v>123</v>
      </c>
      <c r="C66" s="30"/>
      <c r="D66" s="60">
        <v>13.094</v>
      </c>
      <c r="E66" s="60">
        <v>17.831000000000003</v>
      </c>
      <c r="F66" s="60">
        <v>17.284</v>
      </c>
      <c r="G66" s="60">
        <v>18.82951950566067</v>
      </c>
      <c r="H66" s="97">
        <v>67.03851950566067</v>
      </c>
      <c r="I66" s="60">
        <v>18.811695344304866</v>
      </c>
      <c r="J66" s="60">
        <v>-3.338695344304865</v>
      </c>
      <c r="K66" s="60">
        <v>16.366094094995425</v>
      </c>
      <c r="L66" s="60">
        <v>19.256667017085405</v>
      </c>
      <c r="M66" s="97">
        <v>51.09576111208083</v>
      </c>
      <c r="N66" s="60">
        <v>18.9714884375</v>
      </c>
      <c r="O66" s="60">
        <v>24.209511562499998</v>
      </c>
      <c r="P66" s="60">
        <v>37.289</v>
      </c>
      <c r="Q66" s="60">
        <v>39.400999999999996</v>
      </c>
      <c r="R66" s="97">
        <v>119.871</v>
      </c>
      <c r="S66" s="60">
        <v>40.126</v>
      </c>
      <c r="T66" s="60">
        <v>29.071999999999996</v>
      </c>
      <c r="U66" s="60">
        <v>56.45093155873301</v>
      </c>
      <c r="V66" s="60">
        <v>47.58096989435591</v>
      </c>
      <c r="W66" s="97">
        <v>173.22990145308893</v>
      </c>
      <c r="X66" s="60">
        <v>23.744866430784022</v>
      </c>
      <c r="Y66" s="60">
        <v>10.812909654434016</v>
      </c>
      <c r="Z66" s="60">
        <v>4.689179918074906</v>
      </c>
      <c r="AA66" s="60">
        <v>-28.144459416850033</v>
      </c>
      <c r="AB66" s="97">
        <v>11.10249658644291</v>
      </c>
      <c r="AC66" s="60">
        <v>-15.70761229394798</v>
      </c>
      <c r="AD66" s="60">
        <v>-17.63740677663403</v>
      </c>
      <c r="AE66" s="60">
        <v>-21.38612607644788</v>
      </c>
      <c r="AF66" s="60">
        <v>18.074145147029895</v>
      </c>
      <c r="AG66" s="97">
        <v>-36.657</v>
      </c>
    </row>
    <row r="67" spans="1:36" ht="15.5">
      <c r="A67" s="23" t="s">
        <v>51</v>
      </c>
      <c r="B67" s="23" t="s">
        <v>252</v>
      </c>
      <c r="C67" s="23"/>
      <c r="D67" s="49">
        <v>28.552</v>
      </c>
      <c r="E67" s="49">
        <v>3.283999999999999</v>
      </c>
      <c r="F67" s="49">
        <v>17.634</v>
      </c>
      <c r="G67" s="49">
        <v>17.692000000000007</v>
      </c>
      <c r="H67" s="74">
        <v>67.162</v>
      </c>
      <c r="I67" s="49">
        <v>15.42163968</v>
      </c>
      <c r="J67" s="49">
        <v>14.347360319999998</v>
      </c>
      <c r="K67" s="49">
        <v>29.379000000000005</v>
      </c>
      <c r="L67" s="49">
        <v>17.731</v>
      </c>
      <c r="M67" s="74">
        <v>76.879</v>
      </c>
      <c r="N67" s="49">
        <v>17.614</v>
      </c>
      <c r="O67" s="49">
        <v>17.694</v>
      </c>
      <c r="P67" s="49">
        <v>18.58</v>
      </c>
      <c r="Q67" s="49">
        <v>21.549</v>
      </c>
      <c r="R67" s="74">
        <v>75.437</v>
      </c>
      <c r="S67" s="49">
        <v>19.244</v>
      </c>
      <c r="T67" s="49">
        <v>18.630000000000003</v>
      </c>
      <c r="U67" s="49">
        <v>18.293338149999997</v>
      </c>
      <c r="V67" s="49">
        <v>19.48251973</v>
      </c>
      <c r="W67" s="74">
        <v>75.64985788</v>
      </c>
      <c r="X67" s="49">
        <v>22.41066123</v>
      </c>
      <c r="Y67" s="49">
        <v>22.392435940000002</v>
      </c>
      <c r="Z67" s="49">
        <v>24.654886539999993</v>
      </c>
      <c r="AA67" s="49">
        <v>22.863176780000018</v>
      </c>
      <c r="AB67" s="74">
        <v>92.32116049000001</v>
      </c>
      <c r="AC67" s="49">
        <v>26.53902357</v>
      </c>
      <c r="AD67" s="49">
        <v>27.9358331</v>
      </c>
      <c r="AE67" s="49">
        <v>25.42919129</v>
      </c>
      <c r="AF67" s="49">
        <v>27.238632150000008</v>
      </c>
      <c r="AG67" s="74">
        <v>107.14268011</v>
      </c>
      <c r="AJ67" s="242"/>
    </row>
    <row r="68" spans="1:36" ht="15.5">
      <c r="A68" s="1" t="s">
        <v>52</v>
      </c>
      <c r="B68" s="1" t="s">
        <v>126</v>
      </c>
      <c r="C68" s="5"/>
      <c r="D68" s="24">
        <v>8.783</v>
      </c>
      <c r="E68" s="24">
        <v>-1.617</v>
      </c>
      <c r="F68" s="24">
        <v>2.5360000000000005</v>
      </c>
      <c r="G68" s="24">
        <v>-6.909</v>
      </c>
      <c r="H68" s="74">
        <v>2.793</v>
      </c>
      <c r="I68" s="24">
        <v>2.2737438</v>
      </c>
      <c r="J68" s="24">
        <v>0.9252562000000002</v>
      </c>
      <c r="K68" s="24">
        <v>1.8619999999999997</v>
      </c>
      <c r="L68" s="24">
        <v>0.680642185960882</v>
      </c>
      <c r="M68" s="74">
        <v>5.741642185960882</v>
      </c>
      <c r="N68" s="24">
        <v>4.531292646818892</v>
      </c>
      <c r="O68" s="24">
        <v>-0.41429264681889233</v>
      </c>
      <c r="P68" s="24">
        <v>3.8600000000000003</v>
      </c>
      <c r="Q68" s="24">
        <v>3.6050000000000004</v>
      </c>
      <c r="R68" s="74">
        <v>11.582</v>
      </c>
      <c r="S68" s="24">
        <v>6.72</v>
      </c>
      <c r="T68" s="24">
        <v>-0.6890000000000001</v>
      </c>
      <c r="U68" s="24">
        <v>8.122647671464112</v>
      </c>
      <c r="V68" s="24">
        <v>8.715366259234951</v>
      </c>
      <c r="W68" s="74">
        <v>22.86901393069906</v>
      </c>
      <c r="X68" s="24">
        <v>10.328547705504098</v>
      </c>
      <c r="Y68" s="24">
        <v>-1.050069130585042</v>
      </c>
      <c r="Z68" s="24">
        <v>9.346057595047139</v>
      </c>
      <c r="AA68" s="24">
        <v>1.2483024776519898</v>
      </c>
      <c r="AB68" s="74">
        <v>19.872838647618185</v>
      </c>
      <c r="AC68" s="24">
        <v>8.119708534451009</v>
      </c>
      <c r="AD68" s="24">
        <v>8.382250308684172</v>
      </c>
      <c r="AE68" s="24">
        <v>2.8904585148238375</v>
      </c>
      <c r="AF68" s="24">
        <v>-14.218032383941024</v>
      </c>
      <c r="AG68" s="74">
        <v>5.174384974017995</v>
      </c>
      <c r="AJ68" s="242"/>
    </row>
    <row r="69" spans="1:36" ht="15.5">
      <c r="A69" s="20" t="s">
        <v>53</v>
      </c>
      <c r="B69" s="20" t="s">
        <v>125</v>
      </c>
      <c r="C69" s="61"/>
      <c r="D69" s="24">
        <v>-12.371</v>
      </c>
      <c r="E69" s="24">
        <v>11.978</v>
      </c>
      <c r="F69" s="24">
        <v>-2.321999999999999</v>
      </c>
      <c r="G69" s="24">
        <v>-6.275</v>
      </c>
      <c r="H69" s="74">
        <v>-8.99</v>
      </c>
      <c r="I69" s="24">
        <v>0.07538019999999972</v>
      </c>
      <c r="J69" s="24">
        <v>-0.3773801999999997</v>
      </c>
      <c r="K69" s="24">
        <v>-19.312164060000004</v>
      </c>
      <c r="L69" s="24">
        <v>-4.411034390000001</v>
      </c>
      <c r="M69" s="74">
        <v>-24.025198450000005</v>
      </c>
      <c r="N69" s="24">
        <v>-1.7859976</v>
      </c>
      <c r="O69" s="24">
        <v>-2.0830024000000003</v>
      </c>
      <c r="P69" s="24">
        <v>-1.517</v>
      </c>
      <c r="Q69" s="24">
        <v>-3.345999999999999</v>
      </c>
      <c r="R69" s="74">
        <v>-8.732</v>
      </c>
      <c r="S69" s="24">
        <v>-2.329</v>
      </c>
      <c r="T69" s="24">
        <v>-1.6949999999999998</v>
      </c>
      <c r="U69" s="24">
        <v>-1.0789999999999997</v>
      </c>
      <c r="V69" s="24">
        <v>-4.624999999999999</v>
      </c>
      <c r="W69" s="74">
        <v>-9.728</v>
      </c>
      <c r="X69" s="24">
        <v>-0.636</v>
      </c>
      <c r="Y69" s="24">
        <v>-0.9640000000000001</v>
      </c>
      <c r="Z69" s="24">
        <v>-0.41100000000000003</v>
      </c>
      <c r="AA69" s="24">
        <v>0.14300000000000002</v>
      </c>
      <c r="AB69" s="74">
        <v>-1.868</v>
      </c>
      <c r="AC69" s="24">
        <v>-0.561</v>
      </c>
      <c r="AD69" s="24">
        <v>-0.025999999999999912</v>
      </c>
      <c r="AE69" s="24">
        <v>-0.050000000000000044</v>
      </c>
      <c r="AF69" s="24">
        <v>-30.819</v>
      </c>
      <c r="AG69" s="74">
        <v>-31.456</v>
      </c>
      <c r="AJ69" s="242"/>
    </row>
    <row r="70" spans="1:36" ht="15.5">
      <c r="A70" s="1" t="s">
        <v>283</v>
      </c>
      <c r="B70" s="1" t="s">
        <v>284</v>
      </c>
      <c r="C70" s="5"/>
      <c r="D70" s="24">
        <v>5.3420000000000005</v>
      </c>
      <c r="E70" s="24">
        <v>9.368</v>
      </c>
      <c r="F70" s="24">
        <v>20.933999999999997</v>
      </c>
      <c r="G70" s="24">
        <v>30.925999999999995</v>
      </c>
      <c r="H70" s="74">
        <v>66.57</v>
      </c>
      <c r="I70" s="24">
        <v>-1.245</v>
      </c>
      <c r="J70" s="24">
        <v>9.443000000000001</v>
      </c>
      <c r="K70" s="24">
        <v>3.762999999999998</v>
      </c>
      <c r="L70" s="24">
        <v>9.591000000000001</v>
      </c>
      <c r="M70" s="74">
        <v>21.552</v>
      </c>
      <c r="N70" s="24">
        <v>6.177999999999999</v>
      </c>
      <c r="O70" s="24">
        <v>6.242000000000001</v>
      </c>
      <c r="P70" s="24">
        <v>5.15</v>
      </c>
      <c r="Q70" s="24">
        <v>11.259999999999998</v>
      </c>
      <c r="R70" s="74">
        <v>28.83</v>
      </c>
      <c r="S70" s="24">
        <v>5.594</v>
      </c>
      <c r="T70" s="24">
        <v>22.57880303</v>
      </c>
      <c r="U70" s="24">
        <v>3.3697520300000043</v>
      </c>
      <c r="V70" s="24">
        <v>5.243259899999998</v>
      </c>
      <c r="W70" s="74">
        <v>36.78581496</v>
      </c>
      <c r="X70" s="24">
        <f>5.57459076</f>
        <v>5.57459076</v>
      </c>
      <c r="Y70" s="24">
        <v>6.67860371</v>
      </c>
      <c r="Z70" s="24">
        <v>4.609380232992603</v>
      </c>
      <c r="AA70" s="24">
        <v>4.433705829050599</v>
      </c>
      <c r="AB70" s="74">
        <v>21.296280532043202</v>
      </c>
      <c r="AC70" s="24">
        <v>5.5094702588694</v>
      </c>
      <c r="AD70" s="24">
        <v>7.3641426585531</v>
      </c>
      <c r="AE70" s="24">
        <v>7.756004654727997</v>
      </c>
      <c r="AF70" s="24">
        <v>8.551716126929508</v>
      </c>
      <c r="AG70" s="74">
        <v>29.181333699080003</v>
      </c>
      <c r="AJ70" s="242"/>
    </row>
    <row r="71" spans="1:36" s="175" customFormat="1" ht="15.5">
      <c r="A71" s="1" t="s">
        <v>288</v>
      </c>
      <c r="B71" s="1" t="s">
        <v>289</v>
      </c>
      <c r="C71" s="5"/>
      <c r="D71" s="24"/>
      <c r="E71" s="24"/>
      <c r="F71" s="24"/>
      <c r="G71" s="24"/>
      <c r="H71" s="74"/>
      <c r="I71" s="24"/>
      <c r="J71" s="24"/>
      <c r="K71" s="24"/>
      <c r="L71" s="24"/>
      <c r="M71" s="74"/>
      <c r="N71" s="24"/>
      <c r="O71" s="24"/>
      <c r="P71" s="24"/>
      <c r="Q71" s="24"/>
      <c r="R71" s="74"/>
      <c r="S71" s="24"/>
      <c r="T71" s="24"/>
      <c r="U71" s="24">
        <v>5.094</v>
      </c>
      <c r="V71" s="24">
        <v>5.727</v>
      </c>
      <c r="W71" s="74">
        <v>10.821</v>
      </c>
      <c r="X71" s="24">
        <v>2.382</v>
      </c>
      <c r="Y71" s="24">
        <v>0.491</v>
      </c>
      <c r="Z71" s="24">
        <v>0.061</v>
      </c>
      <c r="AA71" s="24">
        <v>5.643</v>
      </c>
      <c r="AB71" s="74">
        <v>8.577</v>
      </c>
      <c r="AC71" s="24">
        <v>-6.417639557288891</v>
      </c>
      <c r="AD71" s="24">
        <v>-15.643874072156493</v>
      </c>
      <c r="AE71" s="24">
        <v>-9.37011634437884</v>
      </c>
      <c r="AF71" s="24">
        <v>-4.738157539039257</v>
      </c>
      <c r="AG71" s="74">
        <v>-36.16978751286348</v>
      </c>
      <c r="AJ71" s="229"/>
    </row>
    <row r="72" spans="1:36" ht="15.5">
      <c r="A72" s="1" t="s">
        <v>54</v>
      </c>
      <c r="B72" s="1" t="s">
        <v>124</v>
      </c>
      <c r="C72" s="5"/>
      <c r="D72" s="24">
        <v>-0.368</v>
      </c>
      <c r="E72" s="24">
        <v>-0.581</v>
      </c>
      <c r="F72" s="24">
        <v>-0.362</v>
      </c>
      <c r="G72" s="24">
        <v>-0.6709999999999999</v>
      </c>
      <c r="H72" s="74">
        <v>-1.982</v>
      </c>
      <c r="I72" s="24">
        <v>-0.39</v>
      </c>
      <c r="J72" s="24">
        <v>-0.395</v>
      </c>
      <c r="K72" s="24">
        <v>-0.46999999999999986</v>
      </c>
      <c r="L72" s="24">
        <v>-0.44600000000000006</v>
      </c>
      <c r="M72" s="74">
        <v>-1.701</v>
      </c>
      <c r="N72" s="24">
        <v>-0.34</v>
      </c>
      <c r="O72" s="24">
        <v>-0.333</v>
      </c>
      <c r="P72" s="24">
        <v>-0.31899999999999995</v>
      </c>
      <c r="Q72" s="24">
        <v>-0.361</v>
      </c>
      <c r="R72" s="74">
        <v>-1.353</v>
      </c>
      <c r="S72" s="24">
        <v>-0.307</v>
      </c>
      <c r="T72" s="24">
        <v>-0.289</v>
      </c>
      <c r="U72" s="24">
        <v>-0.3250000000000001</v>
      </c>
      <c r="V72" s="24">
        <v>-0.4410000000000001</v>
      </c>
      <c r="W72" s="74">
        <v>-1.362</v>
      </c>
      <c r="X72" s="24">
        <v>-0.303</v>
      </c>
      <c r="Y72" s="24">
        <v>-0.323</v>
      </c>
      <c r="Z72" s="24">
        <v>-0.3388199599999999</v>
      </c>
      <c r="AA72" s="24">
        <v>-0.40420497000000044</v>
      </c>
      <c r="AB72" s="74">
        <v>-1.3690249300000004</v>
      </c>
      <c r="AC72" s="24">
        <v>-0.30530387</v>
      </c>
      <c r="AD72" s="24">
        <v>-0.3348060200000001</v>
      </c>
      <c r="AE72" s="24">
        <v>-0.29515013</v>
      </c>
      <c r="AF72" s="24">
        <v>-0.31203626000000007</v>
      </c>
      <c r="AG72" s="74">
        <v>-1.24729628</v>
      </c>
      <c r="AJ72" s="242"/>
    </row>
    <row r="73" spans="1:36" ht="15.5">
      <c r="A73" s="45" t="s">
        <v>55</v>
      </c>
      <c r="B73" s="45" t="s">
        <v>127</v>
      </c>
      <c r="C73" s="30"/>
      <c r="D73" s="46">
        <v>29.938</v>
      </c>
      <c r="E73" s="46">
        <v>22.432</v>
      </c>
      <c r="F73" s="46">
        <v>38.41999999999999</v>
      </c>
      <c r="G73" s="46">
        <v>34.763000000000005</v>
      </c>
      <c r="H73" s="89">
        <f aca="true" t="shared" si="1" ref="H73:W73">SUM(H67:H72)</f>
        <v>125.553</v>
      </c>
      <c r="I73" s="46">
        <f t="shared" si="1"/>
        <v>16.13576368</v>
      </c>
      <c r="J73" s="46">
        <f t="shared" si="1"/>
        <v>23.94323632</v>
      </c>
      <c r="K73" s="46">
        <f t="shared" si="1"/>
        <v>15.221835939999997</v>
      </c>
      <c r="L73" s="46">
        <f t="shared" si="1"/>
        <v>23.14560779596088</v>
      </c>
      <c r="M73" s="89">
        <f t="shared" si="1"/>
        <v>78.44644373596088</v>
      </c>
      <c r="N73" s="46">
        <f t="shared" si="1"/>
        <v>26.19729504681889</v>
      </c>
      <c r="O73" s="46">
        <f t="shared" si="1"/>
        <v>21.10570495318111</v>
      </c>
      <c r="P73" s="46">
        <f t="shared" si="1"/>
        <v>25.754</v>
      </c>
      <c r="Q73" s="46">
        <f t="shared" si="1"/>
        <v>32.707</v>
      </c>
      <c r="R73" s="89">
        <f t="shared" si="1"/>
        <v>105.76400000000001</v>
      </c>
      <c r="S73" s="46">
        <f t="shared" si="1"/>
        <v>28.922</v>
      </c>
      <c r="T73" s="46">
        <f t="shared" si="1"/>
        <v>38.53580303</v>
      </c>
      <c r="U73" s="46">
        <f t="shared" si="1"/>
        <v>33.47573785146411</v>
      </c>
      <c r="V73" s="46">
        <f t="shared" si="1"/>
        <v>34.10214588923495</v>
      </c>
      <c r="W73" s="89">
        <f t="shared" si="1"/>
        <v>135.03568677069907</v>
      </c>
      <c r="X73" s="46">
        <f>SUM(X67:X72)</f>
        <v>39.75679969550409</v>
      </c>
      <c r="Y73" s="46">
        <f aca="true" t="shared" si="2" ref="Y73:AB73">SUM(Y67:Y72)</f>
        <v>27.224970519414963</v>
      </c>
      <c r="Z73" s="46">
        <f t="shared" si="2"/>
        <v>37.92150440803974</v>
      </c>
      <c r="AA73" s="46">
        <f t="shared" si="2"/>
        <v>33.9269801167026</v>
      </c>
      <c r="AB73" s="89">
        <f t="shared" si="2"/>
        <v>138.8302547396614</v>
      </c>
      <c r="AC73" s="46">
        <v>32.88425893603152</v>
      </c>
      <c r="AD73" s="46">
        <v>27.677545975080776</v>
      </c>
      <c r="AE73" s="46">
        <v>26.360387985173</v>
      </c>
      <c r="AF73" s="46">
        <v>-14.296877906050781</v>
      </c>
      <c r="AG73" s="89">
        <v>72.62531499023451</v>
      </c>
      <c r="AJ73" s="242"/>
    </row>
    <row r="74" spans="1:36" ht="15.5">
      <c r="A74" s="20" t="s">
        <v>56</v>
      </c>
      <c r="B74" s="20" t="s">
        <v>128</v>
      </c>
      <c r="C74" s="61"/>
      <c r="D74" s="15">
        <v>5.15</v>
      </c>
      <c r="E74" s="15">
        <v>-15.327</v>
      </c>
      <c r="F74" s="15">
        <v>9.55</v>
      </c>
      <c r="G74" s="15">
        <v>-3.468337</v>
      </c>
      <c r="H74" s="91">
        <v>-4.095337</v>
      </c>
      <c r="I74" s="15">
        <v>-1.2783710000000001</v>
      </c>
      <c r="J74" s="15">
        <v>-0.46062899999999996</v>
      </c>
      <c r="K74" s="15">
        <v>-5.281</v>
      </c>
      <c r="L74" s="15">
        <v>7.827355314984527</v>
      </c>
      <c r="M74" s="91">
        <v>0.8073553149845275</v>
      </c>
      <c r="N74" s="15">
        <v>4.174118999999999</v>
      </c>
      <c r="O74" s="15">
        <v>-1.0841189999999994</v>
      </c>
      <c r="P74" s="15">
        <v>-1.2639999999999998</v>
      </c>
      <c r="Q74" s="15">
        <v>2.291</v>
      </c>
      <c r="R74" s="91">
        <v>4.117</v>
      </c>
      <c r="S74" s="15">
        <v>2.768</v>
      </c>
      <c r="T74" s="15">
        <v>-5.0489999999999995</v>
      </c>
      <c r="U74" s="15">
        <v>1.3099999999999996</v>
      </c>
      <c r="V74" s="15">
        <v>-5.531</v>
      </c>
      <c r="W74" s="91">
        <v>-6.502</v>
      </c>
      <c r="X74" s="15">
        <v>-10.648</v>
      </c>
      <c r="Y74" s="15">
        <v>-9.440000000000001</v>
      </c>
      <c r="Z74" s="15">
        <v>6.15</v>
      </c>
      <c r="AA74" s="15">
        <v>-2.3740000000000006</v>
      </c>
      <c r="AB74" s="91">
        <v>-16.312</v>
      </c>
      <c r="AC74" s="15">
        <v>3.536</v>
      </c>
      <c r="AD74" s="15">
        <v>-12.899</v>
      </c>
      <c r="AE74" s="15">
        <v>4.616999999999999</v>
      </c>
      <c r="AF74" s="15">
        <v>8.259</v>
      </c>
      <c r="AG74" s="91">
        <v>3.513</v>
      </c>
      <c r="AJ74" s="242"/>
    </row>
    <row r="75" spans="1:36" ht="15.5">
      <c r="A75" s="20" t="s">
        <v>57</v>
      </c>
      <c r="B75" s="20" t="s">
        <v>129</v>
      </c>
      <c r="C75" s="61"/>
      <c r="D75" s="15">
        <v>-14.26</v>
      </c>
      <c r="E75" s="15">
        <v>14.231</v>
      </c>
      <c r="F75" s="15">
        <v>-26.256</v>
      </c>
      <c r="G75" s="15">
        <v>4.211089114802558</v>
      </c>
      <c r="H75" s="91">
        <v>-22.073910885197442</v>
      </c>
      <c r="I75" s="15">
        <v>-7.682932160942151</v>
      </c>
      <c r="J75" s="15">
        <v>2.633932160942151</v>
      </c>
      <c r="K75" s="15">
        <v>22.238</v>
      </c>
      <c r="L75" s="15">
        <v>19.866208084384738</v>
      </c>
      <c r="M75" s="91">
        <v>37.05520808438474</v>
      </c>
      <c r="N75" s="15">
        <v>-16.39419628677711</v>
      </c>
      <c r="O75" s="15">
        <v>-4.130803713222889</v>
      </c>
      <c r="P75" s="15">
        <v>-9.443000000000001</v>
      </c>
      <c r="Q75" s="15">
        <v>4.187999999999999</v>
      </c>
      <c r="R75" s="91">
        <v>-25.78</v>
      </c>
      <c r="S75" s="15">
        <v>-25.97</v>
      </c>
      <c r="T75" s="15">
        <v>11.784999999999998</v>
      </c>
      <c r="U75" s="15">
        <v>-3.366999999999999</v>
      </c>
      <c r="V75" s="15">
        <v>13.486</v>
      </c>
      <c r="W75" s="91">
        <v>-4.066</v>
      </c>
      <c r="X75" s="15">
        <v>9.64</v>
      </c>
      <c r="Y75" s="15">
        <v>0.05799999999999983</v>
      </c>
      <c r="Z75" s="15">
        <v>-10.253</v>
      </c>
      <c r="AA75" s="15">
        <v>83.394</v>
      </c>
      <c r="AB75" s="91">
        <v>82.839</v>
      </c>
      <c r="AC75" s="15">
        <v>0.077</v>
      </c>
      <c r="AD75" s="15">
        <v>-16.269000000000002</v>
      </c>
      <c r="AE75" s="15">
        <v>0.793000000000001</v>
      </c>
      <c r="AF75" s="15">
        <v>4.572000000000001</v>
      </c>
      <c r="AG75" s="91">
        <v>-10.827</v>
      </c>
      <c r="AJ75" s="242"/>
    </row>
    <row r="76" spans="1:36" ht="15.5">
      <c r="A76" s="20" t="s">
        <v>58</v>
      </c>
      <c r="B76" s="20" t="s">
        <v>130</v>
      </c>
      <c r="C76" s="61"/>
      <c r="D76" s="15">
        <v>-0.176</v>
      </c>
      <c r="E76" s="15">
        <v>0.532</v>
      </c>
      <c r="F76" s="15">
        <v>0.3659999999999999</v>
      </c>
      <c r="G76" s="15">
        <v>-0.8859999999999999</v>
      </c>
      <c r="H76" s="91">
        <v>-0.164</v>
      </c>
      <c r="I76" s="15">
        <v>-0.574</v>
      </c>
      <c r="J76" s="15">
        <v>-2.0260000000000002</v>
      </c>
      <c r="K76" s="15">
        <v>0.6390000000000002</v>
      </c>
      <c r="L76" s="15">
        <v>1.08</v>
      </c>
      <c r="M76" s="91">
        <v>-0.881</v>
      </c>
      <c r="N76" s="15">
        <v>-0.601</v>
      </c>
      <c r="O76" s="15">
        <v>0.472</v>
      </c>
      <c r="P76" s="15">
        <v>0.948</v>
      </c>
      <c r="Q76" s="15">
        <v>2.447</v>
      </c>
      <c r="R76" s="91">
        <v>3.266</v>
      </c>
      <c r="S76" s="15">
        <v>0.829</v>
      </c>
      <c r="T76" s="15">
        <v>1.6740000000000002</v>
      </c>
      <c r="U76" s="15">
        <v>2.378</v>
      </c>
      <c r="V76" s="15">
        <v>-0.7300000000000002</v>
      </c>
      <c r="W76" s="91">
        <v>4.151</v>
      </c>
      <c r="X76" s="15">
        <v>-0.6</v>
      </c>
      <c r="Y76" s="15">
        <v>-4.093</v>
      </c>
      <c r="Z76" s="15">
        <v>3.2609999999999997</v>
      </c>
      <c r="AA76" s="15">
        <v>-0.794</v>
      </c>
      <c r="AB76" s="91">
        <v>-2.226</v>
      </c>
      <c r="AC76" s="15">
        <v>-1.707</v>
      </c>
      <c r="AD76" s="15">
        <v>0.01200000000000001</v>
      </c>
      <c r="AE76" s="15">
        <v>2.867</v>
      </c>
      <c r="AF76" s="15">
        <v>-5.702999999999999</v>
      </c>
      <c r="AG76" s="91">
        <v>-4.531</v>
      </c>
      <c r="AJ76" s="242"/>
    </row>
    <row r="77" spans="1:36" ht="15.5">
      <c r="A77" s="20" t="s">
        <v>59</v>
      </c>
      <c r="B77" s="20" t="s">
        <v>131</v>
      </c>
      <c r="C77" s="61"/>
      <c r="D77" s="15">
        <v>-13.311</v>
      </c>
      <c r="E77" s="15">
        <v>14.982</v>
      </c>
      <c r="F77" s="15">
        <v>-14.199</v>
      </c>
      <c r="G77" s="15">
        <v>3.3216262809917367</v>
      </c>
      <c r="H77" s="91">
        <v>-9.206373719008264</v>
      </c>
      <c r="I77" s="15">
        <v>-7.010405557815426</v>
      </c>
      <c r="J77" s="15">
        <v>3.2554055578154264</v>
      </c>
      <c r="K77" s="15">
        <v>-8.006</v>
      </c>
      <c r="L77" s="15">
        <v>0.3248108724100822</v>
      </c>
      <c r="M77" s="91">
        <v>-11.436189127589918</v>
      </c>
      <c r="N77" s="15">
        <v>-3.069075793837483</v>
      </c>
      <c r="O77" s="15">
        <v>4.475075793837483</v>
      </c>
      <c r="P77" s="15">
        <v>-2.8890000000000002</v>
      </c>
      <c r="Q77" s="15">
        <v>13.137</v>
      </c>
      <c r="R77" s="91">
        <v>11.654</v>
      </c>
      <c r="S77" s="15">
        <v>-8.325</v>
      </c>
      <c r="T77" s="15">
        <v>12.953999999999999</v>
      </c>
      <c r="U77" s="15">
        <v>-9.469</v>
      </c>
      <c r="V77" s="15">
        <v>1.1099999999999994</v>
      </c>
      <c r="W77" s="91">
        <v>-3.73</v>
      </c>
      <c r="X77" s="15">
        <v>-4.123</v>
      </c>
      <c r="Y77" s="15">
        <v>15.716999999999999</v>
      </c>
      <c r="Z77" s="15">
        <v>-0.7859999999999978</v>
      </c>
      <c r="AA77" s="15">
        <v>-9.621</v>
      </c>
      <c r="AB77" s="91">
        <v>1.187</v>
      </c>
      <c r="AC77" s="15">
        <v>3.412</v>
      </c>
      <c r="AD77" s="15">
        <v>34.692</v>
      </c>
      <c r="AE77" s="15">
        <v>7.811</v>
      </c>
      <c r="AF77" s="15">
        <v>8.395000000000003</v>
      </c>
      <c r="AG77" s="91">
        <v>54.31</v>
      </c>
      <c r="AJ77" s="242"/>
    </row>
    <row r="78" spans="1:36" ht="15.5">
      <c r="A78" s="45" t="s">
        <v>60</v>
      </c>
      <c r="B78" s="45" t="s">
        <v>132</v>
      </c>
      <c r="C78" s="30"/>
      <c r="D78" s="46">
        <v>-22.597</v>
      </c>
      <c r="E78" s="46">
        <v>14.418000000000001</v>
      </c>
      <c r="F78" s="46">
        <v>-30.538999999999994</v>
      </c>
      <c r="G78" s="46">
        <v>3.17837839579429</v>
      </c>
      <c r="H78" s="89">
        <v>-35.539621604205706</v>
      </c>
      <c r="I78" s="46">
        <v>-16.545708718757577</v>
      </c>
      <c r="J78" s="46">
        <v>3.4027087187575766</v>
      </c>
      <c r="K78" s="46">
        <v>9.590000000000002</v>
      </c>
      <c r="L78" s="46">
        <v>29.098374271779335</v>
      </c>
      <c r="M78" s="89">
        <v>25.545374271779345</v>
      </c>
      <c r="N78" s="46">
        <v>-15.890153080614594</v>
      </c>
      <c r="O78" s="46">
        <v>-0.2678469193854074</v>
      </c>
      <c r="P78" s="46">
        <v>-12.648</v>
      </c>
      <c r="Q78" s="46">
        <v>22.063000000000002</v>
      </c>
      <c r="R78" s="89">
        <v>-6.7429999999999986</v>
      </c>
      <c r="S78" s="46">
        <v>-30.697999999999997</v>
      </c>
      <c r="T78" s="46">
        <v>21.363999999999997</v>
      </c>
      <c r="U78" s="46">
        <v>-9.151</v>
      </c>
      <c r="V78" s="46">
        <v>8.337999999999997</v>
      </c>
      <c r="W78" s="89">
        <v>-10.147</v>
      </c>
      <c r="X78" s="46">
        <v>-5.731</v>
      </c>
      <c r="Y78" s="46">
        <v>2.241999999999999</v>
      </c>
      <c r="Z78" s="46">
        <v>-1.6280000000000001</v>
      </c>
      <c r="AA78" s="46">
        <v>70.605</v>
      </c>
      <c r="AB78" s="89">
        <v>65.488</v>
      </c>
      <c r="AC78" s="46">
        <v>5.318</v>
      </c>
      <c r="AD78" s="46">
        <v>5.536</v>
      </c>
      <c r="AE78" s="46">
        <v>16.088</v>
      </c>
      <c r="AF78" s="46">
        <v>15.523000000000003</v>
      </c>
      <c r="AG78" s="89">
        <v>42.465</v>
      </c>
      <c r="AJ78" s="242"/>
    </row>
    <row r="79" spans="1:39" ht="15.5">
      <c r="A79" s="20" t="s">
        <v>210</v>
      </c>
      <c r="B79" s="20" t="s">
        <v>134</v>
      </c>
      <c r="C79" s="61"/>
      <c r="D79" s="15">
        <v>-9.718</v>
      </c>
      <c r="E79" s="15">
        <v>-5.645</v>
      </c>
      <c r="F79" s="15">
        <v>-9.138000000000002</v>
      </c>
      <c r="G79" s="15">
        <v>-23.01600000000001</v>
      </c>
      <c r="H79" s="91">
        <v>-47.173</v>
      </c>
      <c r="I79" s="15">
        <v>-0.624300569016545</v>
      </c>
      <c r="J79" s="15">
        <v>-10.627699430983501</v>
      </c>
      <c r="K79" s="15">
        <v>-0.29800000000000104</v>
      </c>
      <c r="L79" s="15">
        <v>-10.3578925347155</v>
      </c>
      <c r="M79" s="91">
        <v>-21.9078925347155</v>
      </c>
      <c r="N79" s="15">
        <v>-0.19224883727867198</v>
      </c>
      <c r="O79" s="15">
        <v>-10.0387511627213</v>
      </c>
      <c r="P79" s="15">
        <v>-0.14900000000000097</v>
      </c>
      <c r="Q79" s="15">
        <v>-12.577</v>
      </c>
      <c r="R79" s="91">
        <v>-22.956999999999997</v>
      </c>
      <c r="S79" s="15">
        <v>-0.11499999999999999</v>
      </c>
      <c r="T79" s="15">
        <v>-23.758</v>
      </c>
      <c r="U79" s="15">
        <v>-1.4238323199999994</v>
      </c>
      <c r="V79" s="15">
        <v>-4.612167680000002</v>
      </c>
      <c r="W79" s="91">
        <v>-29.909</v>
      </c>
      <c r="X79" s="15">
        <v>-2.228</v>
      </c>
      <c r="Y79" s="15">
        <v>-5.928000000000001</v>
      </c>
      <c r="Z79" s="15">
        <v>-1.718</v>
      </c>
      <c r="AA79" s="15">
        <v>-5.945487687215998</v>
      </c>
      <c r="AB79" s="91">
        <v>-15.819487687215998</v>
      </c>
      <c r="AC79" s="15">
        <v>-2.451152073803827</v>
      </c>
      <c r="AD79" s="15">
        <v>-7.288078561903381</v>
      </c>
      <c r="AE79" s="15">
        <v>-4.004097489116981</v>
      </c>
      <c r="AF79" s="15">
        <v>-8.264876415292662</v>
      </c>
      <c r="AG79" s="91">
        <v>-22.00820454011685</v>
      </c>
      <c r="AI79" s="175"/>
      <c r="AJ79" s="242"/>
      <c r="AK79" s="175"/>
      <c r="AL79" s="175"/>
      <c r="AM79" s="175"/>
    </row>
    <row r="80" spans="1:39" ht="15.5">
      <c r="A80" s="20" t="s">
        <v>208</v>
      </c>
      <c r="B80" s="20" t="s">
        <v>206</v>
      </c>
      <c r="C80" s="61"/>
      <c r="D80" s="15"/>
      <c r="E80" s="15"/>
      <c r="F80" s="15"/>
      <c r="G80" s="15"/>
      <c r="H80" s="91"/>
      <c r="I80" s="15"/>
      <c r="J80" s="15"/>
      <c r="K80" s="15"/>
      <c r="L80" s="15"/>
      <c r="M80" s="91"/>
      <c r="N80" s="15"/>
      <c r="O80" s="15"/>
      <c r="P80" s="15"/>
      <c r="Q80" s="15"/>
      <c r="R80" s="91"/>
      <c r="S80" s="15"/>
      <c r="T80" s="15"/>
      <c r="U80" s="15">
        <v>0</v>
      </c>
      <c r="V80" s="15">
        <v>0</v>
      </c>
      <c r="W80" s="91">
        <v>0</v>
      </c>
      <c r="X80" s="15">
        <v>0</v>
      </c>
      <c r="Y80" s="15">
        <v>0</v>
      </c>
      <c r="Z80" s="15">
        <v>0</v>
      </c>
      <c r="AA80" s="15">
        <v>0</v>
      </c>
      <c r="AB80" s="91">
        <v>0</v>
      </c>
      <c r="AC80" s="15">
        <v>0</v>
      </c>
      <c r="AD80" s="15">
        <v>0</v>
      </c>
      <c r="AE80" s="15">
        <v>0</v>
      </c>
      <c r="AF80" s="15">
        <v>0</v>
      </c>
      <c r="AG80" s="91">
        <v>0</v>
      </c>
      <c r="AI80" s="175"/>
      <c r="AJ80" s="242"/>
      <c r="AK80" s="175"/>
      <c r="AL80" s="175"/>
      <c r="AM80" s="175"/>
    </row>
    <row r="81" spans="1:39" ht="15.5">
      <c r="A81" s="41" t="s">
        <v>133</v>
      </c>
      <c r="B81" s="20" t="s">
        <v>292</v>
      </c>
      <c r="C81" s="61"/>
      <c r="D81" s="116">
        <v>11.628</v>
      </c>
      <c r="E81" s="116">
        <v>-2.3179999999999996</v>
      </c>
      <c r="F81" s="116">
        <v>-0.02400000000000091</v>
      </c>
      <c r="G81" s="116">
        <v>-8.542</v>
      </c>
      <c r="H81" s="91">
        <v>0.744</v>
      </c>
      <c r="I81" s="116">
        <v>0.11399005</v>
      </c>
      <c r="J81" s="116">
        <v>-0.87499005</v>
      </c>
      <c r="K81" s="116">
        <v>0</v>
      </c>
      <c r="L81" s="116">
        <v>-7.551965</v>
      </c>
      <c r="M81" s="91">
        <v>-8.312965</v>
      </c>
      <c r="N81" s="116">
        <v>0</v>
      </c>
      <c r="O81" s="116">
        <v>-3.323</v>
      </c>
      <c r="P81" s="116">
        <v>0.29000000000000004</v>
      </c>
      <c r="Q81" s="116">
        <v>-16.596999999999998</v>
      </c>
      <c r="R81" s="91">
        <v>-19.63</v>
      </c>
      <c r="S81" s="116">
        <v>0.285</v>
      </c>
      <c r="T81" s="116">
        <v>-7.478</v>
      </c>
      <c r="U81" s="116">
        <v>-0.5980000000000008</v>
      </c>
      <c r="V81" s="116">
        <v>-21.016</v>
      </c>
      <c r="W81" s="91">
        <v>-28.807</v>
      </c>
      <c r="X81" s="103">
        <v>0.095</v>
      </c>
      <c r="Y81" s="103">
        <v>-5.369</v>
      </c>
      <c r="Z81" s="103">
        <v>-1.4779999999999998</v>
      </c>
      <c r="AA81" s="103">
        <v>-2.895285286101907</v>
      </c>
      <c r="AB81" s="122">
        <v>-9.647285286101907</v>
      </c>
      <c r="AC81" s="116">
        <v>1.20226065</v>
      </c>
      <c r="AD81" s="116">
        <v>-0.19109500124999923</v>
      </c>
      <c r="AE81" s="116">
        <v>-0.1861728149999996</v>
      </c>
      <c r="AF81" s="116">
        <v>5.103172893145903</v>
      </c>
      <c r="AG81" s="122">
        <v>5.928165726895904</v>
      </c>
      <c r="AI81" s="175"/>
      <c r="AJ81" s="242"/>
      <c r="AK81" s="175"/>
      <c r="AL81" s="175"/>
      <c r="AM81" s="175"/>
    </row>
    <row r="82" spans="1:39" ht="15.5">
      <c r="A82" s="58" t="s">
        <v>191</v>
      </c>
      <c r="B82" s="59" t="s">
        <v>293</v>
      </c>
      <c r="C82" s="61"/>
      <c r="D82" s="117"/>
      <c r="E82" s="117"/>
      <c r="F82" s="117"/>
      <c r="G82" s="117"/>
      <c r="H82" s="96"/>
      <c r="I82" s="117"/>
      <c r="J82" s="117"/>
      <c r="K82" s="117"/>
      <c r="L82" s="117"/>
      <c r="M82" s="96"/>
      <c r="N82" s="117"/>
      <c r="O82" s="117"/>
      <c r="P82" s="117"/>
      <c r="Q82" s="117"/>
      <c r="R82" s="96"/>
      <c r="S82" s="117">
        <v>-0.816</v>
      </c>
      <c r="T82" s="117">
        <v>-0.505</v>
      </c>
      <c r="U82" s="117">
        <v>0</v>
      </c>
      <c r="V82" s="117">
        <v>0</v>
      </c>
      <c r="W82" s="96">
        <v>-1.321</v>
      </c>
      <c r="X82" s="237">
        <v>0</v>
      </c>
      <c r="Y82" s="237">
        <v>0</v>
      </c>
      <c r="Z82" s="237">
        <v>-4.882993758637151</v>
      </c>
      <c r="AA82" s="237">
        <v>0</v>
      </c>
      <c r="AB82" s="238">
        <v>-4.882993758637151</v>
      </c>
      <c r="AC82" s="117">
        <v>0</v>
      </c>
      <c r="AD82" s="117">
        <v>0</v>
      </c>
      <c r="AE82" s="117">
        <v>0</v>
      </c>
      <c r="AF82" s="117">
        <v>0</v>
      </c>
      <c r="AG82" s="238">
        <v>0</v>
      </c>
      <c r="AI82" s="175"/>
      <c r="AJ82" s="242"/>
      <c r="AK82" s="175"/>
      <c r="AL82" s="175"/>
      <c r="AM82" s="175"/>
    </row>
    <row r="83" spans="1:39" ht="16" thickBot="1">
      <c r="A83" s="239" t="s">
        <v>141</v>
      </c>
      <c r="B83" s="239" t="s">
        <v>142</v>
      </c>
      <c r="C83" s="234"/>
      <c r="D83" s="235">
        <v>1.949</v>
      </c>
      <c r="E83" s="235">
        <v>-7.871999999999998</v>
      </c>
      <c r="F83" s="235">
        <v>-9.079000000000002</v>
      </c>
      <c r="G83" s="235">
        <v>-31.427</v>
      </c>
      <c r="H83" s="236">
        <v>-46.429</v>
      </c>
      <c r="I83" s="235">
        <v>-0.5103105190165451</v>
      </c>
      <c r="J83" s="235">
        <v>-11.502689480983452</v>
      </c>
      <c r="K83" s="235">
        <v>-0.2980000000000018</v>
      </c>
      <c r="L83" s="235">
        <v>-19.973857534715506</v>
      </c>
      <c r="M83" s="236">
        <v>-32.284857534715506</v>
      </c>
      <c r="N83" s="235">
        <v>-0.19224883727867154</v>
      </c>
      <c r="O83" s="235">
        <v>-13.361751162721328</v>
      </c>
      <c r="P83" s="235">
        <v>0.14100000000000001</v>
      </c>
      <c r="Q83" s="235">
        <v>-29.173999999999996</v>
      </c>
      <c r="R83" s="236">
        <v>-42.586999999999996</v>
      </c>
      <c r="S83" s="235">
        <v>-0.6459999999999999</v>
      </c>
      <c r="T83" s="235">
        <v>-31.740999999999993</v>
      </c>
      <c r="U83" s="235">
        <v>-2.0218323200000086</v>
      </c>
      <c r="V83" s="235">
        <v>-25.62816767999999</v>
      </c>
      <c r="W83" s="236">
        <v>-60.03699999999999</v>
      </c>
      <c r="X83" s="235">
        <f>-2.133</f>
        <v>-2.133</v>
      </c>
      <c r="Y83" s="235">
        <f>-11.297</f>
        <v>-11.297</v>
      </c>
      <c r="Z83" s="235">
        <f>-8.07899375863715</f>
        <v>-8.07899375863715</v>
      </c>
      <c r="AA83" s="235">
        <f>-8.8407729733179</f>
        <v>-8.8407729733179</v>
      </c>
      <c r="AB83" s="236">
        <f>-30.3497667319551</f>
        <v>-30.3497667319551</v>
      </c>
      <c r="AC83" s="235">
        <v>-1.2488914238038271</v>
      </c>
      <c r="AD83" s="235">
        <v>-7.47917356315338</v>
      </c>
      <c r="AE83" s="235">
        <v>-4.190270304116982</v>
      </c>
      <c r="AF83" s="235">
        <v>-3.161703522146756</v>
      </c>
      <c r="AG83" s="236">
        <v>-16.080038813220945</v>
      </c>
      <c r="AI83" s="175"/>
      <c r="AJ83" s="242"/>
      <c r="AK83" s="175"/>
      <c r="AL83" s="175"/>
      <c r="AM83" s="175"/>
    </row>
    <row r="84" spans="1:39" ht="16" thickBot="1">
      <c r="A84" s="55" t="s">
        <v>12</v>
      </c>
      <c r="B84" s="55" t="s">
        <v>86</v>
      </c>
      <c r="C84" s="30"/>
      <c r="D84" s="56">
        <v>22.384</v>
      </c>
      <c r="E84" s="56">
        <v>46.809</v>
      </c>
      <c r="F84" s="56">
        <v>16.086000000000013</v>
      </c>
      <c r="G84" s="56">
        <v>25.34389790145495</v>
      </c>
      <c r="H84" s="95">
        <f aca="true" t="shared" si="3" ref="H84:W84">H66+H73+H78+H83</f>
        <v>110.62289790145496</v>
      </c>
      <c r="I84" s="56">
        <f t="shared" si="3"/>
        <v>17.89143978653074</v>
      </c>
      <c r="J84" s="56">
        <f t="shared" si="3"/>
        <v>12.504560213469261</v>
      </c>
      <c r="K84" s="56">
        <f t="shared" si="3"/>
        <v>40.879930034995425</v>
      </c>
      <c r="L84" s="56">
        <f t="shared" si="3"/>
        <v>51.52679155011012</v>
      </c>
      <c r="M84" s="95">
        <f t="shared" si="3"/>
        <v>122.80272158510553</v>
      </c>
      <c r="N84" s="56">
        <f t="shared" si="3"/>
        <v>29.086381566425626</v>
      </c>
      <c r="O84" s="56">
        <f t="shared" si="3"/>
        <v>31.685618433574376</v>
      </c>
      <c r="P84" s="56">
        <f t="shared" si="3"/>
        <v>50.53600000000001</v>
      </c>
      <c r="Q84" s="56">
        <f t="shared" si="3"/>
        <v>64.99700000000001</v>
      </c>
      <c r="R84" s="95">
        <f t="shared" si="3"/>
        <v>176.305</v>
      </c>
      <c r="S84" s="56">
        <f t="shared" si="3"/>
        <v>37.70400000000001</v>
      </c>
      <c r="T84" s="56">
        <f t="shared" si="3"/>
        <v>57.23080303</v>
      </c>
      <c r="U84" s="56">
        <f t="shared" si="3"/>
        <v>78.75383709019712</v>
      </c>
      <c r="V84" s="56">
        <f t="shared" si="3"/>
        <v>64.39294810359087</v>
      </c>
      <c r="W84" s="95">
        <f t="shared" si="3"/>
        <v>238.081588223788</v>
      </c>
      <c r="X84" s="56">
        <f>X66+X73+X78+X83</f>
        <v>55.63766612628811</v>
      </c>
      <c r="Y84" s="56">
        <f>Y66+Y73+Y78+Y83</f>
        <v>28.982880173848972</v>
      </c>
      <c r="Z84" s="56">
        <f aca="true" t="shared" si="4" ref="Z84:AB84">Z66+Z73+Z78+Z83</f>
        <v>32.9036905674775</v>
      </c>
      <c r="AA84" s="56">
        <f t="shared" si="4"/>
        <v>67.54674772653468</v>
      </c>
      <c r="AB84" s="95">
        <f t="shared" si="4"/>
        <v>185.07098459414922</v>
      </c>
      <c r="AC84" s="56">
        <v>21.24575521827971</v>
      </c>
      <c r="AD84" s="56">
        <v>8.096965635293365</v>
      </c>
      <c r="AE84" s="56">
        <v>16.871991604608134</v>
      </c>
      <c r="AF84" s="56">
        <v>16.138563718832366</v>
      </c>
      <c r="AG84" s="95">
        <v>62.353276177013576</v>
      </c>
      <c r="AI84" s="175"/>
      <c r="AJ84" s="242"/>
      <c r="AK84" s="175"/>
      <c r="AL84" s="175"/>
      <c r="AM84" s="175"/>
    </row>
    <row r="85" spans="1:39" ht="16" thickBot="1">
      <c r="A85" s="2"/>
      <c r="B85" s="2"/>
      <c r="C85" s="10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>
        <v>0</v>
      </c>
      <c r="V85" s="3">
        <v>0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I85" s="175"/>
      <c r="AJ85" s="242"/>
      <c r="AK85" s="175"/>
      <c r="AL85" s="175"/>
      <c r="AM85" s="175"/>
    </row>
    <row r="86" spans="1:39" ht="15.5">
      <c r="A86" s="1" t="s">
        <v>61</v>
      </c>
      <c r="B86" s="1" t="s">
        <v>103</v>
      </c>
      <c r="C86" s="5"/>
      <c r="D86" s="24">
        <v>-7.196206611570248</v>
      </c>
      <c r="E86" s="24">
        <v>-7.274793388429752</v>
      </c>
      <c r="F86" s="24">
        <v>-23.737</v>
      </c>
      <c r="G86" s="24">
        <v>-15.766452580991736</v>
      </c>
      <c r="H86" s="74">
        <v>-53.97445258099173</v>
      </c>
      <c r="I86" s="24">
        <v>-14.094614090413222</v>
      </c>
      <c r="J86" s="24">
        <v>-14.818385909586778</v>
      </c>
      <c r="K86" s="24">
        <v>-17.69901034884299</v>
      </c>
      <c r="L86" s="24">
        <v>-14.4264372376681</v>
      </c>
      <c r="M86" s="74">
        <v>-61.039</v>
      </c>
      <c r="N86" s="24">
        <v>-14.372216889999999</v>
      </c>
      <c r="O86" s="24">
        <v>-7.239783109999999</v>
      </c>
      <c r="P86" s="24">
        <v>-8.053</v>
      </c>
      <c r="Q86" s="24">
        <v>-21.178000000000004</v>
      </c>
      <c r="R86" s="74">
        <v>-50.843</v>
      </c>
      <c r="S86" s="24">
        <v>-21.214</v>
      </c>
      <c r="T86" s="24">
        <v>-43.997794</v>
      </c>
      <c r="U86" s="24">
        <v>-53.567206</v>
      </c>
      <c r="V86" s="24">
        <v>-44.97999999999999</v>
      </c>
      <c r="W86" s="74">
        <v>-163.759</v>
      </c>
      <c r="X86" s="24">
        <v>-91.012</v>
      </c>
      <c r="Y86" s="24">
        <v>-75.8382564102564</v>
      </c>
      <c r="Z86" s="24">
        <v>-63.57774358974359</v>
      </c>
      <c r="AA86" s="24">
        <v>-55.17500000000001</v>
      </c>
      <c r="AB86" s="74">
        <v>-285.603</v>
      </c>
      <c r="AC86" s="24">
        <v>-35.15317467</v>
      </c>
      <c r="AD86" s="24">
        <v>-12.975999999999999</v>
      </c>
      <c r="AE86" s="24">
        <v>-23.363000000000014</v>
      </c>
      <c r="AF86" s="24">
        <v>-20.72399999999999</v>
      </c>
      <c r="AG86" s="74">
        <v>-92.21617467</v>
      </c>
      <c r="AI86" s="175"/>
      <c r="AJ86" s="242"/>
      <c r="AK86" s="175"/>
      <c r="AL86" s="175"/>
      <c r="AM86" s="175"/>
    </row>
    <row r="87" spans="1:39" ht="15.5">
      <c r="A87" s="20" t="s">
        <v>62</v>
      </c>
      <c r="B87" s="21" t="s">
        <v>102</v>
      </c>
      <c r="C87" s="61"/>
      <c r="D87" s="24">
        <v>-1.538</v>
      </c>
      <c r="E87" s="24">
        <v>-0.24499999999999988</v>
      </c>
      <c r="F87" s="24">
        <v>-0.6710000000000003</v>
      </c>
      <c r="G87" s="24">
        <v>-2.7384953315108724</v>
      </c>
      <c r="H87" s="74">
        <v>-5.192495331510873</v>
      </c>
      <c r="I87" s="24">
        <v>-2.652</v>
      </c>
      <c r="J87" s="24">
        <v>-1.279</v>
      </c>
      <c r="K87" s="24">
        <v>-1.6360000000000001</v>
      </c>
      <c r="L87" s="24">
        <v>-0.8872614399999996</v>
      </c>
      <c r="M87" s="74">
        <v>-6.45426144</v>
      </c>
      <c r="N87" s="24">
        <v>-0.351</v>
      </c>
      <c r="O87" s="24">
        <v>-0.351</v>
      </c>
      <c r="P87" s="24">
        <v>-0.4850000000000001</v>
      </c>
      <c r="Q87" s="24">
        <v>-0.43399999999999994</v>
      </c>
      <c r="R87" s="74">
        <v>-1.621</v>
      </c>
      <c r="S87" s="24">
        <v>-0.441</v>
      </c>
      <c r="T87" s="24">
        <v>-21.771</v>
      </c>
      <c r="U87" s="24">
        <v>-0.7830000000000013</v>
      </c>
      <c r="V87" s="24">
        <v>-1.2390000000000008</v>
      </c>
      <c r="W87" s="74">
        <v>-24.234</v>
      </c>
      <c r="X87" s="24">
        <v>-0.919</v>
      </c>
      <c r="Y87" s="24">
        <v>-2.012</v>
      </c>
      <c r="Z87" s="24">
        <v>-1.6832564102564103</v>
      </c>
      <c r="AA87" s="24">
        <v>-2.1399999999999997</v>
      </c>
      <c r="AB87" s="74">
        <v>-6.75425641025641</v>
      </c>
      <c r="AC87" s="24">
        <v>-1.638</v>
      </c>
      <c r="AD87" s="24">
        <v>-0.8400000000000003</v>
      </c>
      <c r="AE87" s="24">
        <v>-1.4499999999999997</v>
      </c>
      <c r="AF87" s="24">
        <v>-0.8899999999999997</v>
      </c>
      <c r="AG87" s="74">
        <v>-4.818</v>
      </c>
      <c r="AI87" s="175"/>
      <c r="AJ87" s="242"/>
      <c r="AK87" s="175"/>
      <c r="AL87" s="175"/>
      <c r="AM87" s="175"/>
    </row>
    <row r="88" spans="1:39" ht="15.5">
      <c r="A88" s="58" t="s">
        <v>63</v>
      </c>
      <c r="B88" s="58" t="s">
        <v>139</v>
      </c>
      <c r="C88" s="61"/>
      <c r="D88" s="117">
        <v>-0.018</v>
      </c>
      <c r="E88" s="117">
        <v>0.13</v>
      </c>
      <c r="F88" s="117">
        <v>-0.21100000000000002</v>
      </c>
      <c r="G88" s="117">
        <v>0.028000000000000025</v>
      </c>
      <c r="H88" s="96">
        <v>-0.071</v>
      </c>
      <c r="I88" s="117">
        <v>-0.006</v>
      </c>
      <c r="J88" s="117">
        <v>1.1260000000000001</v>
      </c>
      <c r="K88" s="117">
        <v>0.02499999999999991</v>
      </c>
      <c r="L88" s="117">
        <v>-31.23972508</v>
      </c>
      <c r="M88" s="96">
        <v>-30.09472508</v>
      </c>
      <c r="N88" s="117">
        <v>0.008</v>
      </c>
      <c r="O88" s="117">
        <v>1.858</v>
      </c>
      <c r="P88" s="117">
        <v>-26.005</v>
      </c>
      <c r="Q88" s="117">
        <v>2.8679999999999986</v>
      </c>
      <c r="R88" s="96">
        <v>-21.271</v>
      </c>
      <c r="S88" s="117">
        <v>1.917</v>
      </c>
      <c r="T88" s="117">
        <v>-0.41400000000000015</v>
      </c>
      <c r="U88" s="117">
        <v>0.9219999999999999</v>
      </c>
      <c r="V88" s="117">
        <v>-124.86399999999999</v>
      </c>
      <c r="W88" s="96">
        <v>-122.439</v>
      </c>
      <c r="X88" s="237">
        <v>0.005</v>
      </c>
      <c r="Y88" s="237">
        <v>-0.14400000000000002</v>
      </c>
      <c r="Z88" s="237">
        <v>-0.086</v>
      </c>
      <c r="AA88" s="237">
        <v>-6.407</v>
      </c>
      <c r="AB88" s="238">
        <v>-6.632</v>
      </c>
      <c r="AC88" s="117">
        <v>0.033</v>
      </c>
      <c r="AD88" s="117">
        <v>0.017</v>
      </c>
      <c r="AE88" s="117">
        <v>-0.035</v>
      </c>
      <c r="AF88" s="117">
        <v>-0.015</v>
      </c>
      <c r="AG88" s="238">
        <v>0</v>
      </c>
      <c r="AJ88" s="242"/>
      <c r="AK88" s="232"/>
      <c r="AL88" s="232"/>
      <c r="AM88" s="232"/>
    </row>
    <row r="89" spans="1:39" s="170" customFormat="1" ht="16" thickBot="1">
      <c r="A89" s="20" t="s">
        <v>294</v>
      </c>
      <c r="B89" s="20" t="s">
        <v>92</v>
      </c>
      <c r="C89" s="61"/>
      <c r="D89" s="15">
        <v>0</v>
      </c>
      <c r="E89" s="15">
        <v>3.626</v>
      </c>
      <c r="F89" s="15">
        <v>4.229000000000001</v>
      </c>
      <c r="G89" s="15">
        <v>24.410999999999994</v>
      </c>
      <c r="H89" s="91">
        <v>32.266</v>
      </c>
      <c r="I89" s="15">
        <v>3.394</v>
      </c>
      <c r="J89" s="15">
        <v>3.9429999999999996</v>
      </c>
      <c r="K89" s="15">
        <v>17.550000000000004</v>
      </c>
      <c r="L89" s="15">
        <v>16.531999999999996</v>
      </c>
      <c r="M89" s="91">
        <v>41.419</v>
      </c>
      <c r="N89" s="15">
        <v>0.001</v>
      </c>
      <c r="O89" s="15">
        <v>2.653</v>
      </c>
      <c r="P89" s="15">
        <v>0.5110000000000001</v>
      </c>
      <c r="Q89" s="15">
        <v>0.22699999999999987</v>
      </c>
      <c r="R89" s="91">
        <v>3.392</v>
      </c>
      <c r="S89" s="15">
        <v>1.076</v>
      </c>
      <c r="T89" s="15">
        <v>0.3802939999999999</v>
      </c>
      <c r="U89" s="15">
        <v>0.05599999999999983</v>
      </c>
      <c r="V89" s="15">
        <v>-0.1562429999999999</v>
      </c>
      <c r="W89" s="91">
        <v>1.356051</v>
      </c>
      <c r="X89" s="98">
        <v>0.19</v>
      </c>
      <c r="Y89" s="98">
        <v>4.3549999999999995</v>
      </c>
      <c r="Z89" s="98">
        <v>0.11599999999999966</v>
      </c>
      <c r="AA89" s="98">
        <v>0.4790000000000001</v>
      </c>
      <c r="AB89" s="122">
        <v>5.14</v>
      </c>
      <c r="AC89" s="15">
        <v>0.412</v>
      </c>
      <c r="AD89" s="15">
        <v>0</v>
      </c>
      <c r="AE89" s="15">
        <v>0.26500000000000007</v>
      </c>
      <c r="AF89" s="15">
        <v>58.571</v>
      </c>
      <c r="AG89" s="122">
        <v>59.248</v>
      </c>
      <c r="AJ89" s="242"/>
      <c r="AK89" s="233"/>
      <c r="AL89" s="233"/>
      <c r="AM89" s="131"/>
    </row>
    <row r="90" spans="1:36" ht="16" thickBot="1">
      <c r="A90" s="55" t="s">
        <v>13</v>
      </c>
      <c r="B90" s="55" t="s">
        <v>232</v>
      </c>
      <c r="C90" s="30"/>
      <c r="D90" s="56">
        <v>-8.752206611570248</v>
      </c>
      <c r="E90" s="56">
        <v>-3.7637933884297556</v>
      </c>
      <c r="F90" s="56">
        <v>-20.389999999999986</v>
      </c>
      <c r="G90" s="56">
        <v>5.934052087497383</v>
      </c>
      <c r="H90" s="95">
        <v>-26.971947912502607</v>
      </c>
      <c r="I90" s="56">
        <v>-13.358614090413221</v>
      </c>
      <c r="J90" s="56">
        <v>-11.02838590958678</v>
      </c>
      <c r="K90" s="56">
        <v>-1.7600103488429895</v>
      </c>
      <c r="L90" s="56">
        <v>-30.05</v>
      </c>
      <c r="M90" s="95">
        <v>-56.2</v>
      </c>
      <c r="N90" s="56">
        <v>-14.714216890000001</v>
      </c>
      <c r="O90" s="56">
        <v>-3.0797831099999993</v>
      </c>
      <c r="P90" s="56">
        <v>-34.032</v>
      </c>
      <c r="Q90" s="56">
        <v>-18.517000000000024</v>
      </c>
      <c r="R90" s="95">
        <v>-70.34300000000002</v>
      </c>
      <c r="S90" s="56">
        <v>-18.661999999999995</v>
      </c>
      <c r="T90" s="56">
        <v>-65.80250000000001</v>
      </c>
      <c r="U90" s="56">
        <v>-53.37220599999999</v>
      </c>
      <c r="V90" s="56">
        <v>-171.23924300000004</v>
      </c>
      <c r="W90" s="95">
        <v>-309.07594900000004</v>
      </c>
      <c r="X90" s="56">
        <v>-91.736</v>
      </c>
      <c r="Y90" s="56">
        <v>-73.63925641025644</v>
      </c>
      <c r="Z90" s="56">
        <v>-65.23099999999997</v>
      </c>
      <c r="AA90" s="56">
        <v>-63.24300000000002</v>
      </c>
      <c r="AB90" s="95">
        <v>-293.84925641025643</v>
      </c>
      <c r="AC90" s="56">
        <v>-36.346174669999996</v>
      </c>
      <c r="AD90" s="56">
        <v>-13.799000000000007</v>
      </c>
      <c r="AE90" s="56">
        <v>-24.583</v>
      </c>
      <c r="AF90" s="56">
        <v>36.942</v>
      </c>
      <c r="AG90" s="95">
        <v>-37.78617467</v>
      </c>
      <c r="AJ90" s="242"/>
    </row>
    <row r="91" spans="1:36" ht="16" thickBot="1">
      <c r="A91" s="30"/>
      <c r="B91" s="30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>
        <v>0</v>
      </c>
      <c r="V91" s="31">
        <v>0</v>
      </c>
      <c r="W91" s="31"/>
      <c r="X91" s="31"/>
      <c r="Y91" s="31">
        <v>0</v>
      </c>
      <c r="Z91" s="31"/>
      <c r="AA91" s="31"/>
      <c r="AB91" s="31"/>
      <c r="AC91" s="31"/>
      <c r="AD91" s="31"/>
      <c r="AE91" s="31"/>
      <c r="AF91" s="31"/>
      <c r="AG91" s="31"/>
      <c r="AJ91" s="242"/>
    </row>
    <row r="92" spans="1:36" ht="16" thickBot="1">
      <c r="A92" s="55" t="s">
        <v>176</v>
      </c>
      <c r="B92" s="55" t="s">
        <v>173</v>
      </c>
      <c r="C92" s="30"/>
      <c r="D92" s="56">
        <v>13.631793388429752</v>
      </c>
      <c r="E92" s="56">
        <v>43.045206611570244</v>
      </c>
      <c r="F92" s="56">
        <v>-4.303999999999974</v>
      </c>
      <c r="G92" s="56">
        <v>31.277949988952336</v>
      </c>
      <c r="H92" s="95">
        <f aca="true" t="shared" si="5" ref="H92:W92">H84+H90</f>
        <v>83.65094998895236</v>
      </c>
      <c r="I92" s="56">
        <f t="shared" si="5"/>
        <v>4.532825696117518</v>
      </c>
      <c r="J92" s="56">
        <f t="shared" si="5"/>
        <v>1.4761743038824822</v>
      </c>
      <c r="K92" s="56">
        <f t="shared" si="5"/>
        <v>39.119919686152436</v>
      </c>
      <c r="L92" s="56">
        <f t="shared" si="5"/>
        <v>21.476791550110118</v>
      </c>
      <c r="M92" s="95">
        <f t="shared" si="5"/>
        <v>66.60272158510553</v>
      </c>
      <c r="N92" s="56">
        <f t="shared" si="5"/>
        <v>14.372164676425625</v>
      </c>
      <c r="O92" s="56">
        <f t="shared" si="5"/>
        <v>28.605835323574375</v>
      </c>
      <c r="P92" s="56">
        <f t="shared" si="5"/>
        <v>16.504000000000012</v>
      </c>
      <c r="Q92" s="56">
        <f t="shared" si="5"/>
        <v>46.47999999999999</v>
      </c>
      <c r="R92" s="95">
        <f t="shared" si="5"/>
        <v>105.96199999999999</v>
      </c>
      <c r="S92" s="56">
        <f t="shared" si="5"/>
        <v>19.042000000000012</v>
      </c>
      <c r="T92" s="56">
        <f t="shared" si="5"/>
        <v>-8.571696970000012</v>
      </c>
      <c r="U92" s="56">
        <f t="shared" si="5"/>
        <v>25.381631090197132</v>
      </c>
      <c r="V92" s="56">
        <f t="shared" si="5"/>
        <v>-106.84629489640918</v>
      </c>
      <c r="W92" s="95">
        <f t="shared" si="5"/>
        <v>-70.99436077621203</v>
      </c>
      <c r="X92" s="56">
        <f>X84+X90</f>
        <v>-36.098333873711894</v>
      </c>
      <c r="Y92" s="56">
        <f aca="true" t="shared" si="6" ref="Y92:AB92">Y84+Y90</f>
        <v>-44.65637623640747</v>
      </c>
      <c r="Z92" s="56">
        <f t="shared" si="6"/>
        <v>-32.32730943252247</v>
      </c>
      <c r="AA92" s="56">
        <f t="shared" si="6"/>
        <v>4.303747726534652</v>
      </c>
      <c r="AB92" s="95">
        <f t="shared" si="6"/>
        <v>-108.7782718161072</v>
      </c>
      <c r="AC92" s="56">
        <v>-15.100419451720285</v>
      </c>
      <c r="AD92" s="56">
        <v>-5.702034364706641</v>
      </c>
      <c r="AE92" s="56">
        <v>-7.711008395391865</v>
      </c>
      <c r="AF92" s="56">
        <v>53.080563718832366</v>
      </c>
      <c r="AG92" s="95">
        <v>24.567101507013575</v>
      </c>
      <c r="AJ92" s="242"/>
    </row>
    <row r="93" spans="1:36" ht="16" thickBot="1">
      <c r="A93" s="2"/>
      <c r="B93" s="2"/>
      <c r="C93" s="10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>
        <v>0</v>
      </c>
      <c r="R93" s="3"/>
      <c r="S93" s="3"/>
      <c r="T93" s="3"/>
      <c r="U93" s="3">
        <v>0</v>
      </c>
      <c r="V93" s="3">
        <v>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J93" s="242"/>
    </row>
    <row r="94" spans="1:33" ht="15.5">
      <c r="A94" s="23" t="s">
        <v>190</v>
      </c>
      <c r="B94" s="23" t="s">
        <v>137</v>
      </c>
      <c r="C94" s="23"/>
      <c r="D94" s="49">
        <v>4.024</v>
      </c>
      <c r="E94" s="49">
        <v>0.001000000000000334</v>
      </c>
      <c r="F94" s="49">
        <v>-0.001000000000000334</v>
      </c>
      <c r="G94" s="49">
        <v>-0.09399999999999986</v>
      </c>
      <c r="H94" s="74">
        <v>3.93</v>
      </c>
      <c r="I94" s="49">
        <v>-0.727</v>
      </c>
      <c r="J94" s="49">
        <v>-0.358</v>
      </c>
      <c r="K94" s="49">
        <v>-8.03</v>
      </c>
      <c r="L94" s="49">
        <v>0.06799999999999873</v>
      </c>
      <c r="M94" s="74">
        <v>-9.047</v>
      </c>
      <c r="N94" s="49">
        <v>0.067</v>
      </c>
      <c r="O94" s="49">
        <v>-0.19</v>
      </c>
      <c r="P94" s="49">
        <v>0.637</v>
      </c>
      <c r="Q94" s="49">
        <v>-0.746</v>
      </c>
      <c r="R94" s="74">
        <v>-0.232</v>
      </c>
      <c r="S94" s="49">
        <v>14.777</v>
      </c>
      <c r="T94" s="49">
        <v>-0.08699999999999974</v>
      </c>
      <c r="U94" s="49">
        <v>-0.11500000000000021</v>
      </c>
      <c r="V94" s="49">
        <v>-0.5199999999999996</v>
      </c>
      <c r="W94" s="74">
        <v>14.055</v>
      </c>
      <c r="X94" s="49">
        <v>-0.151</v>
      </c>
      <c r="Y94" s="49">
        <v>-10.428</v>
      </c>
      <c r="Z94" s="49">
        <v>-2.0135724999999933</v>
      </c>
      <c r="AA94" s="49">
        <v>0.5684866299999918</v>
      </c>
      <c r="AB94" s="74">
        <v>-12.024085870000002</v>
      </c>
      <c r="AC94" s="49">
        <v>-1.1669479599999995</v>
      </c>
      <c r="AD94" s="49">
        <v>0.6575703900000025</v>
      </c>
      <c r="AE94" s="49">
        <v>-1.1982639500000076</v>
      </c>
      <c r="AF94" s="49">
        <v>221.46664152</v>
      </c>
      <c r="AG94" s="74">
        <v>219.759</v>
      </c>
    </row>
    <row r="95" spans="1:36" ht="15.5">
      <c r="A95" s="1" t="s">
        <v>64</v>
      </c>
      <c r="B95" s="1" t="s">
        <v>138</v>
      </c>
      <c r="C95" s="5"/>
      <c r="D95" s="24">
        <v>-3.237</v>
      </c>
      <c r="E95" s="24">
        <v>-14.505</v>
      </c>
      <c r="F95" s="24">
        <v>42.872</v>
      </c>
      <c r="G95" s="24">
        <v>9.195000000000007</v>
      </c>
      <c r="H95" s="74">
        <v>34.325</v>
      </c>
      <c r="I95" s="24">
        <v>-0.31110229007530416</v>
      </c>
      <c r="J95" s="24">
        <v>-14.477897709924695</v>
      </c>
      <c r="K95" s="24">
        <v>-1.1780000000000008</v>
      </c>
      <c r="L95" s="24">
        <v>42.40340096141068</v>
      </c>
      <c r="M95" s="74">
        <v>26.436400961410687</v>
      </c>
      <c r="N95" s="24">
        <v>-0.2596372912215396</v>
      </c>
      <c r="O95" s="24">
        <v>-8.845362708778461</v>
      </c>
      <c r="P95" s="24">
        <v>-1.0619999999999994</v>
      </c>
      <c r="Q95" s="24">
        <v>-0.6370000000000005</v>
      </c>
      <c r="R95" s="74">
        <v>-10.804</v>
      </c>
      <c r="S95" s="24">
        <v>169.124</v>
      </c>
      <c r="T95" s="24">
        <v>-219.34841584</v>
      </c>
      <c r="U95" s="24">
        <f>4.13973301000001-5.094</f>
        <v>-0.95426698999999</v>
      </c>
      <c r="V95" s="24">
        <f>261.83061196-5.727</f>
        <v>256.10361196</v>
      </c>
      <c r="W95" s="74">
        <f>215.74592913-10.821</f>
        <v>204.92492913</v>
      </c>
      <c r="X95" s="24">
        <f>-39.880985175-2.382</f>
        <v>-42.262985175</v>
      </c>
      <c r="Y95" s="24">
        <f>-2.029136415-0.491</f>
        <v>-2.520136415</v>
      </c>
      <c r="Z95" s="24">
        <f>50.694999755-0.061</f>
        <v>50.633999755</v>
      </c>
      <c r="AA95" s="24">
        <f>21.766998795-5.643</f>
        <v>16.123998795</v>
      </c>
      <c r="AB95" s="74">
        <f>30.55187696-8.577</f>
        <v>21.974876960000003</v>
      </c>
      <c r="AC95" s="24">
        <v>68.52232670999999</v>
      </c>
      <c r="AD95" s="24">
        <v>66.70267424</v>
      </c>
      <c r="AE95" s="24">
        <v>30.428999130000022</v>
      </c>
      <c r="AF95" s="24">
        <v>-98.17000012</v>
      </c>
      <c r="AG95" s="74">
        <v>67.48399996</v>
      </c>
      <c r="AJ95" s="229"/>
    </row>
    <row r="96" spans="1:33" ht="16" thickBot="1">
      <c r="A96" s="105" t="s">
        <v>65</v>
      </c>
      <c r="B96" s="105" t="s">
        <v>136</v>
      </c>
      <c r="C96" s="61"/>
      <c r="D96" s="49">
        <v>0</v>
      </c>
      <c r="E96" s="49">
        <v>-24.889</v>
      </c>
      <c r="F96" s="49">
        <v>0</v>
      </c>
      <c r="G96" s="49">
        <v>-10.951000000000004</v>
      </c>
      <c r="H96" s="74">
        <v>-35.84</v>
      </c>
      <c r="I96" s="49">
        <v>0</v>
      </c>
      <c r="J96" s="49">
        <v>-24.886</v>
      </c>
      <c r="K96" s="49">
        <v>-0.0010000000000012221</v>
      </c>
      <c r="L96" s="49">
        <v>-7.823999999999998</v>
      </c>
      <c r="M96" s="74">
        <v>-32.711</v>
      </c>
      <c r="N96" s="49">
        <v>0</v>
      </c>
      <c r="O96" s="49">
        <v>-11.578</v>
      </c>
      <c r="P96" s="49">
        <v>-12.089000000000002</v>
      </c>
      <c r="Q96" s="49">
        <v>-16.17</v>
      </c>
      <c r="R96" s="74">
        <v>-39.837</v>
      </c>
      <c r="S96" s="49">
        <v>0</v>
      </c>
      <c r="T96" s="49">
        <v>-16.158</v>
      </c>
      <c r="U96" s="49">
        <v>-25.581000000000003</v>
      </c>
      <c r="V96" s="49">
        <v>-28.156999999999996</v>
      </c>
      <c r="W96" s="74">
        <v>-69.896</v>
      </c>
      <c r="X96" s="49">
        <v>0</v>
      </c>
      <c r="Y96" s="49">
        <v>-14.05898019</v>
      </c>
      <c r="Z96" s="49">
        <v>-11.721321930000002</v>
      </c>
      <c r="AA96" s="49">
        <v>-1.8099999999999987</v>
      </c>
      <c r="AB96" s="74">
        <v>-27.59030212</v>
      </c>
      <c r="AC96" s="49">
        <v>0</v>
      </c>
      <c r="AD96" s="49">
        <v>0</v>
      </c>
      <c r="AE96" s="49">
        <v>-1.1774491455672</v>
      </c>
      <c r="AF96" s="49">
        <v>-0.2310000000000001</v>
      </c>
      <c r="AG96" s="74">
        <v>-1.4084491455672001</v>
      </c>
    </row>
    <row r="97" spans="1:33" ht="16" thickBot="1">
      <c r="A97" s="55" t="s">
        <v>66</v>
      </c>
      <c r="B97" s="55" t="s">
        <v>253</v>
      </c>
      <c r="C97" s="30"/>
      <c r="D97" s="56">
        <v>0.7779999999999999</v>
      </c>
      <c r="E97" s="56">
        <v>-39.371</v>
      </c>
      <c r="F97" s="56">
        <v>42.864000000000004</v>
      </c>
      <c r="G97" s="56">
        <v>-1.784000000000006</v>
      </c>
      <c r="H97" s="95">
        <v>2.486999999999999</v>
      </c>
      <c r="I97" s="56">
        <v>-1.0291022900753042</v>
      </c>
      <c r="J97" s="56">
        <v>-39.73089770992469</v>
      </c>
      <c r="K97" s="56">
        <v>-9.209000000000003</v>
      </c>
      <c r="L97" s="56">
        <v>34.64740096141068</v>
      </c>
      <c r="M97" s="95">
        <f aca="true" t="shared" si="7" ref="M97:W97">SUM(M94:M96)</f>
        <v>-15.321599038589312</v>
      </c>
      <c r="N97" s="56">
        <f t="shared" si="7"/>
        <v>-0.1926372912215396</v>
      </c>
      <c r="O97" s="56">
        <f t="shared" si="7"/>
        <v>-20.61336270877846</v>
      </c>
      <c r="P97" s="56">
        <f t="shared" si="7"/>
        <v>-12.514000000000001</v>
      </c>
      <c r="Q97" s="56">
        <f t="shared" si="7"/>
        <v>-17.553</v>
      </c>
      <c r="R97" s="95">
        <f t="shared" si="7"/>
        <v>-50.873000000000005</v>
      </c>
      <c r="S97" s="56">
        <f t="shared" si="7"/>
        <v>183.90099999999998</v>
      </c>
      <c r="T97" s="56">
        <f t="shared" si="7"/>
        <v>-235.59341583999998</v>
      </c>
      <c r="U97" s="56">
        <f t="shared" si="7"/>
        <v>-26.65026698999999</v>
      </c>
      <c r="V97" s="56">
        <f t="shared" si="7"/>
        <v>227.42661196</v>
      </c>
      <c r="W97" s="95">
        <f t="shared" si="7"/>
        <v>149.08392913</v>
      </c>
      <c r="X97" s="56">
        <f>SUM(X94:X96)</f>
        <v>-42.413985175</v>
      </c>
      <c r="Y97" s="56">
        <f aca="true" t="shared" si="8" ref="Y97:AB97">SUM(Y94:Y96)</f>
        <v>-27.007116605</v>
      </c>
      <c r="Z97" s="56">
        <f t="shared" si="8"/>
        <v>36.899105325</v>
      </c>
      <c r="AA97" s="56">
        <f t="shared" si="8"/>
        <v>14.882485424999992</v>
      </c>
      <c r="AB97" s="95">
        <f t="shared" si="8"/>
        <v>-17.63951103</v>
      </c>
      <c r="AC97" s="56">
        <v>67.35537874999999</v>
      </c>
      <c r="AD97" s="56">
        <v>67.36024463</v>
      </c>
      <c r="AE97" s="56">
        <v>28.0532860344328</v>
      </c>
      <c r="AF97" s="56">
        <v>123.0656414</v>
      </c>
      <c r="AG97" s="95">
        <v>285.8345508144328</v>
      </c>
    </row>
    <row r="98" spans="1:33" ht="15" thickBot="1">
      <c r="A98" s="134"/>
      <c r="B98" s="134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>
        <v>0</v>
      </c>
      <c r="V98" s="62">
        <v>0</v>
      </c>
      <c r="W98" s="62"/>
      <c r="X98" s="102"/>
      <c r="Y98" s="102"/>
      <c r="Z98" s="102"/>
      <c r="AA98" s="102"/>
      <c r="AB98" s="102"/>
      <c r="AC98" s="62"/>
      <c r="AD98" s="62"/>
      <c r="AE98" s="62"/>
      <c r="AF98" s="62">
        <v>0</v>
      </c>
      <c r="AG98" s="102"/>
    </row>
    <row r="99" spans="1:33" ht="16" thickBot="1">
      <c r="A99" s="55" t="s">
        <v>67</v>
      </c>
      <c r="B99" s="55" t="s">
        <v>135</v>
      </c>
      <c r="C99" s="30"/>
      <c r="D99" s="56">
        <v>14.427</v>
      </c>
      <c r="E99" s="56">
        <v>3.657</v>
      </c>
      <c r="F99" s="56">
        <v>38.56</v>
      </c>
      <c r="G99" s="56">
        <v>29.49300000000001</v>
      </c>
      <c r="H99" s="95">
        <v>86.137</v>
      </c>
      <c r="I99" s="56">
        <v>3.494733356042216</v>
      </c>
      <c r="J99" s="56">
        <v>-38.245733356042216</v>
      </c>
      <c r="K99" s="56">
        <v>29.910053962239324</v>
      </c>
      <c r="L99" s="56">
        <v>53.41834230807853</v>
      </c>
      <c r="M99" s="95">
        <v>48.577396270317855</v>
      </c>
      <c r="N99" s="56">
        <v>14.179527385204082</v>
      </c>
      <c r="O99" s="56">
        <v>7.992472614795915</v>
      </c>
      <c r="P99" s="56">
        <v>3.989999999999995</v>
      </c>
      <c r="Q99" s="56">
        <v>28.926999999999992</v>
      </c>
      <c r="R99" s="95">
        <v>55.088999999999984</v>
      </c>
      <c r="S99" s="56">
        <v>202.94299999999998</v>
      </c>
      <c r="T99" s="56">
        <v>-244.16511281</v>
      </c>
      <c r="U99" s="56">
        <v>-1.2656358998028452</v>
      </c>
      <c r="V99" s="56">
        <v>120.5773170635909</v>
      </c>
      <c r="W99" s="95">
        <v>78.08956835378802</v>
      </c>
      <c r="X99" s="56">
        <v>-78.5123190487119</v>
      </c>
      <c r="Y99" s="56">
        <v>-71.66349284140745</v>
      </c>
      <c r="Z99" s="56">
        <v>4.571795892477525</v>
      </c>
      <c r="AA99" s="56">
        <v>19.18623315153465</v>
      </c>
      <c r="AB99" s="95">
        <v>-126.41778284610717</v>
      </c>
      <c r="AC99" s="56">
        <v>52.2549592982797</v>
      </c>
      <c r="AD99" s="56">
        <v>61.65821026529336</v>
      </c>
      <c r="AE99" s="56">
        <v>20.34227763904093</v>
      </c>
      <c r="AF99" s="56">
        <v>176.1462051188324</v>
      </c>
      <c r="AG99" s="95">
        <v>310.40165232144636</v>
      </c>
    </row>
    <row r="100" spans="2:3" ht="15">
      <c r="B100" s="13"/>
      <c r="C100" s="13"/>
    </row>
    <row r="101" spans="2:35" ht="15">
      <c r="B101" s="13"/>
      <c r="C101" s="13"/>
      <c r="AH101" s="6"/>
      <c r="AI101" s="6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H73:W73 Y73:AB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Valdés Pombo, Alberto</cp:lastModifiedBy>
  <cp:lastPrinted>2021-01-28T10:50:33Z</cp:lastPrinted>
  <dcterms:created xsi:type="dcterms:W3CDTF">2016-03-15T12:06:58Z</dcterms:created>
  <dcterms:modified xsi:type="dcterms:W3CDTF">2021-02-23T14:31:22Z</dcterms:modified>
  <cp:category/>
  <cp:version/>
  <cp:contentType/>
  <cp:contentStatus/>
</cp:coreProperties>
</file>